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Shared\PLC\Finance - JERRY WALES\Company Secretarial\Workings &amp; Papers\website\"/>
    </mc:Choice>
  </mc:AlternateContent>
  <xr:revisionPtr revIDLastSave="0" documentId="13_ncr:1_{B2DC3CB4-5B38-4B82-AD21-9951C92BE81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Years financial data" sheetId="4" r:id="rId1"/>
  </sheets>
  <definedNames>
    <definedName name="_xlnm.Print_Area" localSheetId="0">'Years financial data'!$A$1:$FL$25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4" l="1"/>
  <c r="C24" i="4"/>
  <c r="D24" i="4"/>
  <c r="E24" i="4"/>
  <c r="F24" i="4"/>
  <c r="B24" i="4"/>
  <c r="L25" i="4"/>
  <c r="P24" i="4"/>
  <c r="O24" i="4"/>
  <c r="N24" i="4"/>
  <c r="M24" i="4"/>
  <c r="L24" i="4"/>
  <c r="E42" i="4"/>
  <c r="F25" i="4"/>
  <c r="E25" i="4"/>
  <c r="D25" i="4"/>
  <c r="C25" i="4"/>
  <c r="B25" i="4"/>
  <c r="I23" i="4"/>
  <c r="G19" i="4"/>
  <c r="D19" i="4"/>
  <c r="C19" i="4"/>
  <c r="B19" i="4"/>
  <c r="G17" i="4"/>
  <c r="D17" i="4"/>
  <c r="C17" i="4"/>
  <c r="B17" i="4"/>
  <c r="I14" i="4"/>
  <c r="I10" i="4"/>
  <c r="E38" i="4"/>
  <c r="G7" i="4"/>
  <c r="E7" i="4"/>
  <c r="D7" i="4"/>
  <c r="C7" i="4"/>
  <c r="B7" i="4"/>
  <c r="I5" i="4"/>
  <c r="D6" i="4" s="1"/>
  <c r="F17" i="4"/>
  <c r="E33" i="4"/>
  <c r="Y42" i="4"/>
  <c r="O42" i="4"/>
  <c r="O38" i="4"/>
  <c r="O33" i="4"/>
  <c r="O35" i="4" s="1"/>
  <c r="Y10" i="4"/>
  <c r="Z10" i="4"/>
  <c r="P10" i="4"/>
  <c r="S10" i="4"/>
  <c r="Y5" i="4"/>
  <c r="Y33" i="4" s="1"/>
  <c r="Z5" i="4"/>
  <c r="P7" i="4" s="1"/>
  <c r="P5" i="4"/>
  <c r="V25" i="4"/>
  <c r="L7" i="4"/>
  <c r="M7" i="4"/>
  <c r="N7" i="4"/>
  <c r="Q7" i="4"/>
  <c r="P25" i="4"/>
  <c r="O25" i="4"/>
  <c r="N25" i="4"/>
  <c r="M25" i="4"/>
  <c r="S23" i="4"/>
  <c r="Q19" i="4"/>
  <c r="N19" i="4"/>
  <c r="M19" i="4"/>
  <c r="L19" i="4"/>
  <c r="Q17" i="4"/>
  <c r="N17" i="4"/>
  <c r="M17" i="4"/>
  <c r="L17" i="4"/>
  <c r="S14" i="4"/>
  <c r="Z25" i="4"/>
  <c r="Y25" i="4"/>
  <c r="X25" i="4"/>
  <c r="W25" i="4"/>
  <c r="AC23" i="4"/>
  <c r="E35" i="4" l="1"/>
  <c r="E6" i="4"/>
  <c r="C6" i="4"/>
  <c r="F6" i="4"/>
  <c r="G6" i="4"/>
  <c r="I17" i="4"/>
  <c r="B6" i="4"/>
  <c r="I6" i="4" s="1"/>
  <c r="I11" i="4"/>
  <c r="Y7" i="4"/>
  <c r="I25" i="4"/>
  <c r="F19" i="4"/>
  <c r="I19" i="4" s="1"/>
  <c r="F7" i="4"/>
  <c r="O7" i="4"/>
  <c r="S5" i="4"/>
  <c r="O6" i="4" s="1"/>
  <c r="P17" i="4"/>
  <c r="P19" i="4"/>
  <c r="S19" i="4" s="1"/>
  <c r="S17" i="4"/>
  <c r="X24" i="4"/>
  <c r="S24" i="4"/>
  <c r="Y24" i="4"/>
  <c r="V24" i="4"/>
  <c r="Z24" i="4"/>
  <c r="S25" i="4"/>
  <c r="W24" i="4"/>
  <c r="AC24" i="4"/>
  <c r="AL23" i="4"/>
  <c r="AL24" i="4" s="1"/>
  <c r="I7" i="4" l="1"/>
  <c r="N6" i="4"/>
  <c r="L6" i="4"/>
  <c r="Q6" i="4"/>
  <c r="M6" i="4"/>
  <c r="P6" i="4"/>
  <c r="AC25" i="4"/>
  <c r="AF24" i="4"/>
  <c r="AG24" i="4"/>
  <c r="AH24" i="4"/>
  <c r="AI24" i="4"/>
  <c r="AJ24" i="4"/>
  <c r="AA19" i="4"/>
  <c r="Z19" i="4"/>
  <c r="X19" i="4"/>
  <c r="W19" i="4"/>
  <c r="V19" i="4"/>
  <c r="AA17" i="4"/>
  <c r="Z17" i="4"/>
  <c r="X17" i="4"/>
  <c r="W17" i="4"/>
  <c r="V17" i="4"/>
  <c r="AC14" i="4"/>
  <c r="AC10" i="4"/>
  <c r="S11" i="4" s="1"/>
  <c r="AA7" i="4"/>
  <c r="X7" i="4"/>
  <c r="W7" i="4"/>
  <c r="V7" i="4"/>
  <c r="AC5" i="4"/>
  <c r="AL10" i="4"/>
  <c r="AL5" i="4"/>
  <c r="AU10" i="4"/>
  <c r="AU5" i="4"/>
  <c r="S6" i="4" l="1"/>
  <c r="S7" i="4"/>
  <c r="Y6" i="4"/>
  <c r="Z6" i="4"/>
  <c r="AC11" i="4"/>
  <c r="AC19" i="4"/>
  <c r="AC17" i="4"/>
  <c r="AA6" i="4"/>
  <c r="V6" i="4"/>
  <c r="W6" i="4"/>
  <c r="X6" i="4"/>
  <c r="AC7" i="4"/>
  <c r="AG6" i="4"/>
  <c r="AH6" i="4"/>
  <c r="AL6" i="4"/>
  <c r="AI6" i="4"/>
  <c r="AF6" i="4"/>
  <c r="AJ6" i="4"/>
  <c r="AJ19" i="4"/>
  <c r="AI19" i="4"/>
  <c r="AH19" i="4"/>
  <c r="AG19" i="4"/>
  <c r="AF19" i="4"/>
  <c r="AJ17" i="4"/>
  <c r="AI17" i="4"/>
  <c r="AH17" i="4"/>
  <c r="AG17" i="4"/>
  <c r="AF17" i="4"/>
  <c r="AL14" i="4"/>
  <c r="AL11" i="4"/>
  <c r="AL7" i="4"/>
  <c r="AJ7" i="4"/>
  <c r="AI7" i="4"/>
  <c r="AH7" i="4"/>
  <c r="AG7" i="4"/>
  <c r="AF7" i="4"/>
  <c r="AC6" i="4" l="1"/>
  <c r="AL19" i="4"/>
  <c r="AL17" i="4"/>
  <c r="AS6" i="4"/>
  <c r="AR6" i="4"/>
  <c r="AQ6" i="4"/>
  <c r="AP6" i="4"/>
  <c r="AO6" i="4"/>
  <c r="AU6" i="4"/>
  <c r="AS19" i="4"/>
  <c r="AR19" i="4"/>
  <c r="AQ19" i="4"/>
  <c r="AP19" i="4"/>
  <c r="AO19" i="4"/>
  <c r="AS17" i="4"/>
  <c r="AR17" i="4"/>
  <c r="AQ17" i="4"/>
  <c r="AP17" i="4"/>
  <c r="AO17" i="4"/>
  <c r="AU14" i="4"/>
  <c r="AS7" i="4"/>
  <c r="AR7" i="4"/>
  <c r="AQ7" i="4"/>
  <c r="AP7" i="4"/>
  <c r="AO7" i="4"/>
  <c r="AU19" i="4" l="1"/>
  <c r="AU17" i="4"/>
  <c r="BB19" i="4"/>
  <c r="BA19" i="4"/>
  <c r="AZ19" i="4"/>
  <c r="AY19" i="4"/>
  <c r="AX19" i="4"/>
  <c r="BB17" i="4"/>
  <c r="BA17" i="4"/>
  <c r="AZ17" i="4"/>
  <c r="AY17" i="4"/>
  <c r="AX17" i="4"/>
  <c r="BC14" i="4"/>
  <c r="BC10" i="4"/>
  <c r="AU11" i="4" s="1"/>
  <c r="BB7" i="4"/>
  <c r="BA7" i="4"/>
  <c r="AZ7" i="4"/>
  <c r="AY7" i="4"/>
  <c r="AX7" i="4"/>
  <c r="BC5" i="4"/>
  <c r="AZ6" i="4" s="1"/>
  <c r="AU7" i="4" l="1"/>
  <c r="BA6" i="4"/>
  <c r="AX6" i="4"/>
  <c r="BB6" i="4"/>
  <c r="AY6" i="4"/>
  <c r="BC6" i="4"/>
  <c r="BC19" i="4"/>
  <c r="BC17" i="4"/>
  <c r="BJ19" i="4"/>
  <c r="BI19" i="4"/>
  <c r="BH19" i="4"/>
  <c r="BG19" i="4"/>
  <c r="BF19" i="4"/>
  <c r="BJ17" i="4"/>
  <c r="BI17" i="4"/>
  <c r="BH17" i="4"/>
  <c r="BG17" i="4"/>
  <c r="BF17" i="4"/>
  <c r="BK14" i="4"/>
  <c r="BK10" i="4"/>
  <c r="BC11" i="4" s="1"/>
  <c r="BJ7" i="4"/>
  <c r="BI7" i="4"/>
  <c r="BH7" i="4"/>
  <c r="BG7" i="4"/>
  <c r="BF7" i="4"/>
  <c r="BK5" i="4"/>
  <c r="BC7" i="4" s="1"/>
  <c r="BH6" i="4" l="1"/>
  <c r="BI6" i="4"/>
  <c r="BF6" i="4"/>
  <c r="BJ6" i="4"/>
  <c r="BG6" i="4"/>
  <c r="BK6" i="4"/>
  <c r="BK19" i="4"/>
  <c r="BK17" i="4"/>
  <c r="BS5" i="4"/>
  <c r="BR19" i="4"/>
  <c r="BQ19" i="4"/>
  <c r="BP19" i="4"/>
  <c r="BO19" i="4"/>
  <c r="BN19" i="4"/>
  <c r="BR17" i="4"/>
  <c r="BQ17" i="4"/>
  <c r="BP17" i="4"/>
  <c r="BO17" i="4"/>
  <c r="BN17" i="4"/>
  <c r="BS14" i="4"/>
  <c r="BS10" i="4"/>
  <c r="BK11" i="4" s="1"/>
  <c r="BR7" i="4"/>
  <c r="BQ7" i="4"/>
  <c r="BP7" i="4"/>
  <c r="BO7" i="4"/>
  <c r="BN7" i="4"/>
  <c r="BS7" i="4" l="1"/>
  <c r="BP6" i="4"/>
  <c r="BQ6" i="4"/>
  <c r="BS6" i="4"/>
  <c r="BO6" i="4"/>
  <c r="BR6" i="4"/>
  <c r="BN6" i="4"/>
  <c r="BK7" i="4"/>
  <c r="BS19" i="4"/>
  <c r="BS17" i="4"/>
  <c r="BY19" i="4"/>
  <c r="BV19" i="4"/>
  <c r="BZ19" i="4"/>
  <c r="BX19" i="4"/>
  <c r="BW19" i="4"/>
  <c r="BV17" i="4"/>
  <c r="BZ17" i="4"/>
  <c r="BY17" i="4"/>
  <c r="BX17" i="4"/>
  <c r="BW17" i="4"/>
  <c r="CA17" i="4" l="1"/>
  <c r="CA19" i="4"/>
  <c r="BZ7" i="4"/>
  <c r="BY7" i="4"/>
  <c r="BX7" i="4"/>
  <c r="BW7" i="4"/>
  <c r="BV7" i="4"/>
  <c r="CA7" i="4"/>
  <c r="BZ6" i="4"/>
  <c r="BY6" i="4"/>
  <c r="BX6" i="4"/>
  <c r="BW6" i="4"/>
  <c r="BV6" i="4"/>
  <c r="CA6" i="4"/>
  <c r="CA14" i="4"/>
  <c r="CA10" i="4"/>
  <c r="BS11" i="4" l="1"/>
  <c r="CI7" i="4"/>
  <c r="CH7" i="4"/>
  <c r="CG7" i="4"/>
  <c r="CF7" i="4"/>
  <c r="CE7" i="4"/>
  <c r="CD7" i="4"/>
  <c r="CI6" i="4"/>
  <c r="CH6" i="4"/>
  <c r="CG6" i="4"/>
  <c r="CF6" i="4"/>
  <c r="CE6" i="4"/>
  <c r="CD6" i="4"/>
  <c r="CI14" i="4"/>
  <c r="CI10" i="4"/>
  <c r="CA11" i="4" s="1"/>
  <c r="CR14" i="4" l="1"/>
  <c r="CR10" i="4"/>
  <c r="EB10" i="4"/>
  <c r="ET10" i="4"/>
  <c r="DH7" i="4"/>
  <c r="DD7" i="4"/>
  <c r="DH6" i="4"/>
  <c r="DF6" i="4"/>
  <c r="DD6" i="4"/>
  <c r="DG6" i="4"/>
  <c r="DE7" i="4"/>
  <c r="DI7" i="4"/>
  <c r="DE6" i="4"/>
  <c r="DI6" i="4"/>
  <c r="DJ7" i="4"/>
  <c r="DG7" i="4"/>
  <c r="DR7" i="4"/>
  <c r="DP7" i="4"/>
  <c r="DO7" i="4"/>
  <c r="DN7" i="4"/>
  <c r="DM7" i="4"/>
  <c r="EZ7" i="4"/>
  <c r="EY7" i="4"/>
  <c r="EW7" i="4"/>
  <c r="EQ7" i="4"/>
  <c r="EP7" i="4"/>
  <c r="EO7" i="4"/>
  <c r="EN7" i="4"/>
  <c r="EH7" i="4"/>
  <c r="EF7" i="4"/>
  <c r="EE7" i="4"/>
  <c r="EA7" i="4"/>
  <c r="DY7" i="4"/>
  <c r="DW7" i="4"/>
  <c r="DV7" i="4"/>
  <c r="FI14" i="4"/>
  <c r="FF14" i="4"/>
  <c r="EW14" i="4"/>
  <c r="FC14" i="4" s="1"/>
  <c r="FF10" i="4"/>
  <c r="FL10" i="4" s="1"/>
  <c r="FL5" i="4"/>
  <c r="FL6" i="4" s="1"/>
  <c r="EW10" i="4"/>
  <c r="FC10" i="4" s="1"/>
  <c r="FC5" i="4"/>
  <c r="EX6" i="4" s="1"/>
  <c r="ET14" i="4"/>
  <c r="EF14" i="4"/>
  <c r="EE14" i="4"/>
  <c r="EJ14" i="4"/>
  <c r="EH14" i="4"/>
  <c r="EG14" i="4"/>
  <c r="EE10" i="4"/>
  <c r="EG5" i="4"/>
  <c r="EG7" i="4" s="1"/>
  <c r="EB14" i="4"/>
  <c r="EB5" i="4"/>
  <c r="DP6" i="4" s="1"/>
  <c r="ET5" i="4"/>
  <c r="DV6" i="4" l="1"/>
  <c r="FI6" i="4"/>
  <c r="DO6" i="4"/>
  <c r="DW6" i="4"/>
  <c r="DZ6" i="4"/>
  <c r="DX6" i="4"/>
  <c r="FF6" i="4"/>
  <c r="DQ6" i="4"/>
  <c r="FC6" i="4"/>
  <c r="DY6" i="4"/>
  <c r="EY6" i="4"/>
  <c r="DN6" i="4"/>
  <c r="EW6" i="4"/>
  <c r="EK5" i="4"/>
  <c r="EK6" i="4" s="1"/>
  <c r="ET7" i="4"/>
  <c r="EZ6" i="4"/>
  <c r="FL14" i="4"/>
  <c r="EQ6" i="4"/>
  <c r="EN6" i="4"/>
  <c r="DX7" i="4"/>
  <c r="EP6" i="4"/>
  <c r="EK14" i="4"/>
  <c r="EO6" i="4"/>
  <c r="EK7" i="4"/>
  <c r="FC7" i="4"/>
  <c r="DR6" i="4"/>
  <c r="DS7" i="4"/>
  <c r="ET6" i="4"/>
  <c r="EA6" i="4"/>
  <c r="FH6" i="4"/>
  <c r="DM6" i="4"/>
  <c r="EE6" i="4" l="1"/>
  <c r="EJ6" i="4"/>
  <c r="EB7" i="4"/>
  <c r="EG6" i="4"/>
  <c r="EF6" i="4"/>
  <c r="EH6" i="4"/>
</calcChain>
</file>

<file path=xl/sharedStrings.xml><?xml version="1.0" encoding="utf-8"?>
<sst xmlns="http://schemas.openxmlformats.org/spreadsheetml/2006/main" count="434" uniqueCount="62">
  <si>
    <t>UK</t>
  </si>
  <si>
    <t>Europe</t>
  </si>
  <si>
    <t>America</t>
  </si>
  <si>
    <t>Clear</t>
  </si>
  <si>
    <t>Group</t>
  </si>
  <si>
    <t>Shanghai</t>
  </si>
  <si>
    <t>Tokyo</t>
  </si>
  <si>
    <t>Revenue</t>
  </si>
  <si>
    <t>(in millions)</t>
  </si>
  <si>
    <t>compared</t>
  </si>
  <si>
    <t>Headline</t>
  </si>
  <si>
    <t>Profit</t>
  </si>
  <si>
    <t>Before Tax</t>
  </si>
  <si>
    <t>Average</t>
  </si>
  <si>
    <t>Employees</t>
  </si>
  <si>
    <t>(UK GAAP excluding goodwill amortisation)</t>
  </si>
  <si>
    <t>to 2003</t>
  </si>
  <si>
    <t>to 2004</t>
  </si>
  <si>
    <t>to 2005</t>
  </si>
  <si>
    <t>to 2006</t>
  </si>
  <si>
    <t>to 2007</t>
  </si>
  <si>
    <t>(UK GAAP unaudited proforma, excluding goodwill amortisation )</t>
  </si>
  <si>
    <t>Middle East &amp; Africa</t>
  </si>
  <si>
    <t>Asia and Australasia</t>
  </si>
  <si>
    <t>Americas</t>
  </si>
  <si>
    <t>to 2009</t>
  </si>
  <si>
    <t>New offices</t>
  </si>
  <si>
    <t>to 2011</t>
  </si>
  <si>
    <t>to 2010</t>
  </si>
  <si>
    <t>to 2008</t>
  </si>
  <si>
    <t>to 2012</t>
  </si>
  <si>
    <t>2013 numbers have been restated to treat Walker Media as an associate all year</t>
  </si>
  <si>
    <t>20004 numbers have been restated to treat Walker Media as an subsidiary all year</t>
  </si>
  <si>
    <t>to 2014</t>
  </si>
  <si>
    <t>to 2013</t>
  </si>
  <si>
    <t>to 2015</t>
  </si>
  <si>
    <t>Net revenue</t>
  </si>
  <si>
    <t>2018 revised</t>
  </si>
  <si>
    <t>Head office</t>
  </si>
  <si>
    <t>to 2018</t>
  </si>
  <si>
    <t>to 2017</t>
  </si>
  <si>
    <t>to 2016</t>
  </si>
  <si>
    <t>Head office and consolidation adjustments</t>
  </si>
  <si>
    <t>Global &amp; Social issues</t>
  </si>
  <si>
    <t>Passion marketing</t>
  </si>
  <si>
    <t>Performance media</t>
  </si>
  <si>
    <t>Connected creativity</t>
  </si>
  <si>
    <t>Brand, Experience &amp; Innovation</t>
  </si>
  <si>
    <t>Revenues &amp; profits have been realocated between regons</t>
  </si>
  <si>
    <t>Advertising &amp;CRM</t>
  </si>
  <si>
    <t>Media &amp; Performance</t>
  </si>
  <si>
    <t>Brand &amp; Experience</t>
  </si>
  <si>
    <t>Sponsorship &amp; Talent</t>
  </si>
  <si>
    <t>Asia</t>
  </si>
  <si>
    <t>Australia</t>
  </si>
  <si>
    <t>Asia &amp; Australia</t>
  </si>
  <si>
    <t>to 2019</t>
  </si>
  <si>
    <t>to 2020</t>
  </si>
  <si>
    <t>Average Emplyees</t>
  </si>
  <si>
    <t>2017 (these numbers have not been revised)</t>
  </si>
  <si>
    <t>*2021 figures have been restated to bring geographical split of Performance entities in line with internal management reporting.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</si>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</sst>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164" formatCode="&quot;£&quot;#,##0;[Red]&quot;£&quot;\(#,##0\)"/>
    <numFmt numFmtId="165" formatCode="&quot;£&quot;#,##0.00;[Red]&quot;£&quot;\(#,##0.00\)"/>
    <numFmt numFmtId="166" formatCode="0.0%;[Red]\(0.0\)%;"/>
    <numFmt numFmtId="167" formatCode="&quot;£&quot;#,##0.000;[Red]\-&quot;£&quot;#,##0.000"/>
    <numFmt numFmtId="168" formatCode="0.00%;[Red]\(0.00\)%;"/>
    <numFmt numFmtId="169" formatCode="0.0%"/>
    <numFmt numFmtId="170" formatCode="&quot;£&quot;#,##0.0,;\(#,##0.0\)\,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vertical="top" wrapText="1"/>
    </xf>
    <xf numFmtId="9" fontId="2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Alignment="1">
      <alignment horizontal="right" vertical="top" wrapText="1"/>
    </xf>
    <xf numFmtId="0" fontId="2" fillId="0" borderId="2" xfId="0" applyFont="1" applyBorder="1"/>
    <xf numFmtId="0" fontId="4" fillId="0" borderId="0" xfId="0" applyFont="1" applyAlignment="1">
      <alignment horizontal="right" vertical="center" wrapText="1"/>
    </xf>
    <xf numFmtId="8" fontId="0" fillId="0" borderId="0" xfId="0" applyNumberFormat="1"/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8" fontId="4" fillId="0" borderId="0" xfId="0" applyNumberFormat="1" applyFont="1" applyAlignment="1">
      <alignment horizontal="right" vertical="top" wrapText="1"/>
    </xf>
    <xf numFmtId="8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top" wrapText="1"/>
    </xf>
    <xf numFmtId="166" fontId="2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6" fillId="0" borderId="0" xfId="0" applyFont="1"/>
    <xf numFmtId="0" fontId="6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right" vertical="top" wrapText="1"/>
    </xf>
    <xf numFmtId="168" fontId="2" fillId="0" borderId="5" xfId="0" applyNumberFormat="1" applyFont="1" applyBorder="1" applyAlignment="1">
      <alignment horizontal="right" vertical="top" wrapText="1"/>
    </xf>
    <xf numFmtId="10" fontId="4" fillId="0" borderId="5" xfId="1" applyNumberFormat="1" applyFont="1" applyBorder="1" applyAlignment="1">
      <alignment horizontal="right" vertical="top" wrapText="1"/>
    </xf>
    <xf numFmtId="10" fontId="2" fillId="0" borderId="5" xfId="1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166" fontId="2" fillId="0" borderId="9" xfId="0" applyNumberFormat="1" applyFont="1" applyBorder="1" applyAlignment="1">
      <alignment horizontal="centerContinuous" vertical="top" wrapText="1"/>
    </xf>
    <xf numFmtId="0" fontId="0" fillId="0" borderId="9" xfId="0" applyBorder="1" applyAlignment="1">
      <alignment horizontal="centerContinuous"/>
    </xf>
    <xf numFmtId="0" fontId="0" fillId="0" borderId="1" xfId="0" applyBorder="1"/>
    <xf numFmtId="0" fontId="8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170" fontId="4" fillId="0" borderId="0" xfId="0" applyNumberFormat="1" applyFont="1"/>
    <xf numFmtId="170" fontId="0" fillId="0" borderId="0" xfId="0" applyNumberFormat="1"/>
    <xf numFmtId="170" fontId="0" fillId="0" borderId="5" xfId="0" applyNumberFormat="1" applyBorder="1"/>
    <xf numFmtId="169" fontId="0" fillId="0" borderId="0" xfId="1" applyNumberFormat="1" applyFont="1" applyBorder="1"/>
    <xf numFmtId="169" fontId="0" fillId="0" borderId="0" xfId="0" applyNumberFormat="1"/>
    <xf numFmtId="169" fontId="0" fillId="0" borderId="5" xfId="1" applyNumberFormat="1" applyFont="1" applyBorder="1"/>
    <xf numFmtId="0" fontId="0" fillId="0" borderId="6" xfId="0" applyBorder="1"/>
    <xf numFmtId="169" fontId="0" fillId="0" borderId="7" xfId="1" applyNumberFormat="1" applyFont="1" applyBorder="1"/>
    <xf numFmtId="0" fontId="0" fillId="0" borderId="7" xfId="0" applyBorder="1"/>
    <xf numFmtId="169" fontId="0" fillId="0" borderId="7" xfId="0" applyNumberFormat="1" applyBorder="1"/>
    <xf numFmtId="169" fontId="0" fillId="0" borderId="8" xfId="1" applyNumberFormat="1" applyFont="1" applyBorder="1"/>
    <xf numFmtId="170" fontId="4" fillId="0" borderId="5" xfId="0" applyNumberFormat="1" applyFont="1" applyBorder="1"/>
    <xf numFmtId="0" fontId="0" fillId="0" borderId="8" xfId="0" applyBorder="1"/>
    <xf numFmtId="0" fontId="4" fillId="0" borderId="1" xfId="0" applyFont="1" applyBorder="1" applyAlignment="1">
      <alignment horizontal="left" vertical="center"/>
    </xf>
    <xf numFmtId="9" fontId="0" fillId="0" borderId="0" xfId="1" applyFont="1" applyBorder="1"/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43"/>
  <sheetViews>
    <sheetView showGridLines="0" tabSelected="1" view="pageBreakPreview" zoomScaleSheetLayoutView="70" workbookViewId="0">
      <selection activeCell="L14" sqref="L14:L15"/>
    </sheetView>
  </sheetViews>
  <sheetFormatPr defaultColWidth="0" defaultRowHeight="12.75" zeroHeight="1" x14ac:dyDescent="0.2"/>
  <cols>
    <col min="1" max="1" width="12.28515625" style="4" customWidth="1"/>
    <col min="2" max="6" width="12.28515625" customWidth="1"/>
    <col min="7" max="7" width="14.28515625" customWidth="1"/>
    <col min="8" max="8" width="13.140625" customWidth="1"/>
    <col min="9" max="9" width="12.28515625" style="5" customWidth="1"/>
    <col min="10" max="10" width="3" customWidth="1"/>
    <col min="11" max="11" width="12.28515625" style="4" customWidth="1"/>
    <col min="12" max="16" width="12.28515625" customWidth="1"/>
    <col min="17" max="17" width="14.28515625" customWidth="1"/>
    <col min="18" max="18" width="13.140625" customWidth="1"/>
    <col min="19" max="19" width="12.28515625" style="5" customWidth="1"/>
    <col min="20" max="20" width="3" customWidth="1"/>
    <col min="21" max="26" width="12.28515625" customWidth="1"/>
    <col min="27" max="27" width="14.28515625" customWidth="1"/>
    <col min="28" max="28" width="13.140625" customWidth="1"/>
    <col min="29" max="29" width="12.28515625" customWidth="1"/>
    <col min="30" max="30" width="3" customWidth="1"/>
    <col min="31" max="38" width="12.28515625" customWidth="1"/>
    <col min="39" max="39" width="3" customWidth="1"/>
    <col min="40" max="47" width="12.28515625" customWidth="1"/>
    <col min="48" max="48" width="3" customWidth="1"/>
    <col min="49" max="55" width="12.28515625" customWidth="1"/>
    <col min="56" max="56" width="3" customWidth="1"/>
    <col min="57" max="63" width="12.28515625" customWidth="1"/>
    <col min="64" max="64" width="3" customWidth="1"/>
    <col min="65" max="71" width="12.28515625" customWidth="1"/>
    <col min="72" max="72" width="3" customWidth="1"/>
    <col min="73" max="79" width="12.28515625" customWidth="1"/>
    <col min="80" max="80" width="3" customWidth="1"/>
    <col min="81" max="87" width="12.28515625" customWidth="1"/>
    <col min="88" max="88" width="3" customWidth="1"/>
    <col min="89" max="96" width="12.28515625" customWidth="1"/>
    <col min="97" max="97" width="3" customWidth="1"/>
    <col min="98" max="105" width="12.28515625" customWidth="1"/>
    <col min="106" max="106" width="1.5703125" customWidth="1"/>
    <col min="107" max="114" width="12.28515625" customWidth="1"/>
    <col min="115" max="115" width="1.42578125" customWidth="1"/>
    <col min="116" max="118" width="12.28515625" customWidth="1"/>
    <col min="119" max="119" width="13" customWidth="1"/>
    <col min="120" max="123" width="12.28515625" customWidth="1"/>
    <col min="124" max="124" width="1.5703125" customWidth="1"/>
    <col min="125" max="127" width="12.28515625" customWidth="1"/>
    <col min="128" max="128" width="13.28515625" customWidth="1"/>
    <col min="129" max="132" width="12.28515625" customWidth="1"/>
    <col min="133" max="133" width="2.28515625" customWidth="1"/>
    <col min="134" max="136" width="12.28515625" customWidth="1"/>
    <col min="137" max="137" width="13" customWidth="1"/>
    <col min="138" max="141" width="12.28515625" customWidth="1"/>
    <col min="142" max="142" width="1.7109375" customWidth="1"/>
    <col min="143" max="145" width="12.28515625" customWidth="1"/>
    <col min="146" max="146" width="12.7109375" customWidth="1"/>
    <col min="147" max="150" width="12.28515625" customWidth="1"/>
    <col min="151" max="151" width="1.7109375" customWidth="1"/>
    <col min="152" max="154" width="12.28515625" customWidth="1"/>
    <col min="155" max="155" width="12.7109375" customWidth="1"/>
    <col min="156" max="159" width="12.28515625" customWidth="1"/>
    <col min="160" max="160" width="1.28515625" customWidth="1"/>
    <col min="161" max="163" width="12.28515625" customWidth="1"/>
    <col min="164" max="164" width="13.28515625" customWidth="1"/>
    <col min="165" max="169" width="12.28515625" customWidth="1"/>
    <col min="170" max="178" width="0" hidden="1" customWidth="1"/>
    <col min="179" max="16384" width="12.28515625" hidden="1"/>
  </cols>
  <sheetData>
    <row r="1" spans="1:178" ht="17.25" x14ac:dyDescent="0.25">
      <c r="A1" s="1">
        <v>2022</v>
      </c>
      <c r="B1" s="2"/>
      <c r="C1" s="2"/>
      <c r="D1" s="2"/>
      <c r="E1" s="2"/>
      <c r="F1" s="2"/>
      <c r="G1" s="2"/>
      <c r="H1" s="2"/>
      <c r="I1" s="3"/>
      <c r="K1" s="1" t="s">
        <v>61</v>
      </c>
      <c r="L1" s="2"/>
      <c r="M1" s="2"/>
      <c r="N1" s="2"/>
      <c r="O1" s="2"/>
      <c r="P1" s="2"/>
      <c r="Q1" s="2"/>
      <c r="R1" s="2"/>
      <c r="S1" s="3"/>
      <c r="U1" s="1">
        <v>2020</v>
      </c>
      <c r="V1" s="2"/>
      <c r="W1" s="2"/>
      <c r="X1" s="2"/>
      <c r="Y1" s="2"/>
      <c r="Z1" s="2"/>
      <c r="AA1" s="2"/>
      <c r="AB1" s="2"/>
      <c r="AC1" s="3"/>
      <c r="AE1" s="1">
        <v>2019</v>
      </c>
      <c r="AF1" s="2"/>
      <c r="AG1" s="2"/>
      <c r="AH1" s="2"/>
      <c r="AI1" s="2"/>
      <c r="AJ1" s="2"/>
      <c r="AK1" s="2"/>
      <c r="AL1" s="3"/>
      <c r="AN1" s="1" t="s">
        <v>37</v>
      </c>
      <c r="AO1" s="2"/>
      <c r="AP1" s="2"/>
      <c r="AQ1" s="2"/>
      <c r="AR1" s="2"/>
      <c r="AS1" s="2"/>
      <c r="AT1" s="2"/>
      <c r="AU1" s="3"/>
      <c r="AW1" s="1" t="s">
        <v>59</v>
      </c>
      <c r="AX1" s="2"/>
      <c r="AY1" s="2"/>
      <c r="AZ1" s="2"/>
      <c r="BA1" s="2"/>
      <c r="BB1" s="2"/>
      <c r="BC1" s="3"/>
      <c r="BE1" s="1">
        <v>2016</v>
      </c>
      <c r="BF1" s="2"/>
      <c r="BG1" s="2"/>
      <c r="BH1" s="2"/>
      <c r="BI1" s="2"/>
      <c r="BJ1" s="2"/>
      <c r="BK1" s="3"/>
      <c r="BM1" s="1">
        <v>2015</v>
      </c>
      <c r="BN1" s="2"/>
      <c r="BO1" s="2"/>
      <c r="BP1" s="2"/>
      <c r="BQ1" s="2"/>
      <c r="BR1" s="2"/>
      <c r="BS1" s="3"/>
      <c r="BU1" s="1">
        <v>2014</v>
      </c>
      <c r="BV1" s="2"/>
      <c r="BW1" s="2"/>
      <c r="BX1" s="2"/>
      <c r="BY1" s="2"/>
      <c r="BZ1" s="2"/>
      <c r="CA1" s="3"/>
      <c r="CC1" s="1">
        <v>2013</v>
      </c>
      <c r="CD1" s="2"/>
      <c r="CE1" s="2"/>
      <c r="CF1" s="2"/>
      <c r="CG1" s="2"/>
      <c r="CH1" s="2"/>
      <c r="CI1" s="3"/>
      <c r="CK1" s="1">
        <v>2012</v>
      </c>
      <c r="CL1" s="2"/>
      <c r="CM1" s="2"/>
      <c r="CN1" s="2"/>
      <c r="CO1" s="2"/>
      <c r="CP1" s="2"/>
      <c r="CQ1" s="2"/>
      <c r="CR1" s="3"/>
      <c r="CT1" s="1">
        <v>2011</v>
      </c>
      <c r="CU1" s="2"/>
      <c r="CV1" s="2"/>
      <c r="CW1" s="2"/>
      <c r="CX1" s="2"/>
      <c r="CY1" s="2"/>
      <c r="CZ1" s="2"/>
      <c r="DA1" s="3"/>
      <c r="DC1" s="1">
        <v>2010</v>
      </c>
      <c r="DD1" s="2"/>
      <c r="DE1" s="2"/>
      <c r="DF1" s="2"/>
      <c r="DG1" s="2"/>
      <c r="DH1" s="2"/>
      <c r="DI1" s="2"/>
      <c r="DJ1" s="3"/>
      <c r="DL1" s="1">
        <v>2009</v>
      </c>
      <c r="DM1" s="2"/>
      <c r="DN1" s="2"/>
      <c r="DO1" s="2"/>
      <c r="DP1" s="2"/>
      <c r="DQ1" s="2"/>
      <c r="DR1" s="2"/>
      <c r="DS1" s="3"/>
      <c r="DU1" s="1">
        <v>2008</v>
      </c>
      <c r="DV1" s="2"/>
      <c r="DW1" s="2"/>
      <c r="DX1" s="2"/>
      <c r="DY1" s="2"/>
      <c r="DZ1" s="2"/>
      <c r="EA1" s="2"/>
      <c r="EB1" s="3"/>
      <c r="ED1" s="1">
        <v>2007</v>
      </c>
      <c r="EE1" s="2"/>
      <c r="EF1" s="2"/>
      <c r="EG1" s="2"/>
      <c r="EH1" s="2"/>
      <c r="EI1" s="2"/>
      <c r="EJ1" s="2"/>
      <c r="EK1" s="3"/>
      <c r="EM1" s="1">
        <v>2006</v>
      </c>
      <c r="EN1" s="2"/>
      <c r="EO1" s="2"/>
      <c r="EP1" s="2"/>
      <c r="EQ1" s="2"/>
      <c r="ER1" s="2"/>
      <c r="ES1" s="2"/>
      <c r="ET1" s="3"/>
      <c r="EV1" s="1">
        <v>2005</v>
      </c>
      <c r="EW1" s="13" t="s">
        <v>15</v>
      </c>
      <c r="EX1" s="2"/>
      <c r="EY1" s="2"/>
      <c r="EZ1" s="2"/>
      <c r="FA1" s="2"/>
      <c r="FB1" s="2"/>
      <c r="FC1" s="3"/>
      <c r="FE1" s="1">
        <v>2004</v>
      </c>
      <c r="FF1" s="13" t="s">
        <v>21</v>
      </c>
      <c r="FG1" s="2"/>
      <c r="FH1" s="2"/>
      <c r="FI1" s="2"/>
      <c r="FJ1" s="2"/>
      <c r="FK1" s="2"/>
      <c r="FL1" s="3"/>
    </row>
    <row r="2" spans="1:178" ht="4.1500000000000004" customHeight="1" x14ac:dyDescent="0.2">
      <c r="B2" s="14"/>
      <c r="C2" s="14"/>
      <c r="D2" s="14"/>
      <c r="E2" s="14"/>
      <c r="F2" s="14"/>
      <c r="G2" s="14"/>
      <c r="H2" s="14"/>
      <c r="I2" s="22"/>
      <c r="L2" s="14"/>
      <c r="M2" s="14"/>
      <c r="N2" s="14"/>
      <c r="O2" s="14"/>
      <c r="P2" s="14"/>
      <c r="Q2" s="14"/>
      <c r="R2" s="14"/>
      <c r="S2" s="22"/>
      <c r="U2" s="4"/>
      <c r="V2" s="14"/>
      <c r="W2" s="14"/>
      <c r="X2" s="14"/>
      <c r="Y2" s="14"/>
      <c r="Z2" s="14"/>
      <c r="AA2" s="14"/>
      <c r="AB2" s="14"/>
      <c r="AC2" s="22"/>
      <c r="AE2" s="4"/>
      <c r="AF2" s="14"/>
      <c r="AG2" s="14"/>
      <c r="AH2" s="14"/>
      <c r="AI2" s="14"/>
      <c r="AJ2" s="14"/>
      <c r="AK2" s="14"/>
      <c r="AL2" s="22"/>
      <c r="AN2" s="4"/>
      <c r="AO2" s="14"/>
      <c r="AP2" s="14"/>
      <c r="AQ2" s="14"/>
      <c r="AR2" s="14"/>
      <c r="AS2" s="14"/>
      <c r="AT2" s="14"/>
      <c r="AU2" s="22"/>
      <c r="AW2" s="4"/>
      <c r="AX2" s="14"/>
      <c r="AY2" s="14"/>
      <c r="AZ2" s="14"/>
      <c r="BA2" s="14"/>
      <c r="BB2" s="14"/>
      <c r="BC2" s="22"/>
      <c r="BE2" s="4"/>
      <c r="BF2" s="14"/>
      <c r="BG2" s="14"/>
      <c r="BH2" s="14"/>
      <c r="BI2" s="14"/>
      <c r="BJ2" s="14"/>
      <c r="BK2" s="22"/>
      <c r="BM2" s="4"/>
      <c r="BN2" s="14"/>
      <c r="BO2" s="14"/>
      <c r="BP2" s="14"/>
      <c r="BQ2" s="14"/>
      <c r="BR2" s="14"/>
      <c r="BS2" s="22"/>
      <c r="BU2" s="4"/>
      <c r="BV2" s="14"/>
      <c r="BW2" s="14"/>
      <c r="BX2" s="14"/>
      <c r="BY2" s="14"/>
      <c r="BZ2" s="14"/>
      <c r="CA2" s="22"/>
      <c r="CC2" s="4"/>
      <c r="CD2" s="14"/>
      <c r="CE2" s="14"/>
      <c r="CF2" s="14"/>
      <c r="CG2" s="14"/>
      <c r="CH2" s="14"/>
      <c r="CI2" s="22"/>
      <c r="CK2" s="4"/>
      <c r="CL2" s="14"/>
      <c r="CM2" s="14"/>
      <c r="CN2" s="14"/>
      <c r="CO2" s="14"/>
      <c r="CP2" s="14"/>
      <c r="CQ2" s="14"/>
      <c r="CR2" s="22"/>
      <c r="CT2" s="4"/>
      <c r="CU2" s="14"/>
      <c r="CV2" s="14"/>
      <c r="CW2" s="14"/>
      <c r="CX2" s="14"/>
      <c r="CY2" s="14"/>
      <c r="CZ2" s="14"/>
      <c r="DA2" s="22"/>
      <c r="DC2" s="4"/>
      <c r="DD2" s="14"/>
      <c r="DE2" s="14"/>
      <c r="DF2" s="14"/>
      <c r="DG2" s="14"/>
      <c r="DH2" s="14"/>
      <c r="DI2" s="14"/>
      <c r="DJ2" s="22"/>
      <c r="DL2" s="4"/>
      <c r="DS2" s="5"/>
      <c r="DU2" s="4"/>
      <c r="EB2" s="5"/>
      <c r="ED2" s="4"/>
      <c r="EK2" s="5"/>
      <c r="EM2" s="4"/>
      <c r="ET2" s="5"/>
      <c r="EV2" s="4"/>
      <c r="FC2" s="5"/>
      <c r="FE2" s="4"/>
      <c r="FL2" s="5"/>
    </row>
    <row r="3" spans="1:178" s="30" customFormat="1" ht="49.15" customHeight="1" x14ac:dyDescent="0.2">
      <c r="A3" s="27"/>
      <c r="B3" s="28" t="s">
        <v>0</v>
      </c>
      <c r="C3" s="28" t="s">
        <v>1</v>
      </c>
      <c r="D3" s="28" t="s">
        <v>22</v>
      </c>
      <c r="E3" s="28" t="s">
        <v>53</v>
      </c>
      <c r="F3" s="28" t="s">
        <v>54</v>
      </c>
      <c r="G3" s="28" t="s">
        <v>24</v>
      </c>
      <c r="H3" s="45" t="s">
        <v>42</v>
      </c>
      <c r="I3" s="29" t="s">
        <v>4</v>
      </c>
      <c r="K3" s="27"/>
      <c r="L3" s="28" t="s">
        <v>0</v>
      </c>
      <c r="M3" s="28" t="s">
        <v>1</v>
      </c>
      <c r="N3" s="28" t="s">
        <v>22</v>
      </c>
      <c r="O3" s="28" t="s">
        <v>53</v>
      </c>
      <c r="P3" s="28" t="s">
        <v>54</v>
      </c>
      <c r="Q3" s="28" t="s">
        <v>24</v>
      </c>
      <c r="R3" s="45" t="s">
        <v>42</v>
      </c>
      <c r="S3" s="29" t="s">
        <v>4</v>
      </c>
      <c r="U3" s="27"/>
      <c r="V3" s="28" t="s">
        <v>0</v>
      </c>
      <c r="W3" s="28" t="s">
        <v>1</v>
      </c>
      <c r="X3" s="28" t="s">
        <v>22</v>
      </c>
      <c r="Y3" s="28" t="s">
        <v>53</v>
      </c>
      <c r="Z3" s="28" t="s">
        <v>54</v>
      </c>
      <c r="AA3" s="28" t="s">
        <v>24</v>
      </c>
      <c r="AB3" s="45" t="s">
        <v>42</v>
      </c>
      <c r="AC3" s="29" t="s">
        <v>4</v>
      </c>
      <c r="AE3" s="27"/>
      <c r="AF3" s="28" t="s">
        <v>0</v>
      </c>
      <c r="AG3" s="28" t="s">
        <v>1</v>
      </c>
      <c r="AH3" s="28" t="s">
        <v>22</v>
      </c>
      <c r="AI3" s="28" t="s">
        <v>23</v>
      </c>
      <c r="AJ3" s="28" t="s">
        <v>24</v>
      </c>
      <c r="AK3" s="45" t="s">
        <v>42</v>
      </c>
      <c r="AL3" s="29" t="s">
        <v>4</v>
      </c>
      <c r="AN3" s="27"/>
      <c r="AO3" s="28" t="s">
        <v>0</v>
      </c>
      <c r="AP3" s="28" t="s">
        <v>1</v>
      </c>
      <c r="AQ3" s="28" t="s">
        <v>22</v>
      </c>
      <c r="AR3" s="28" t="s">
        <v>23</v>
      </c>
      <c r="AS3" s="28" t="s">
        <v>24</v>
      </c>
      <c r="AT3" s="28" t="s">
        <v>38</v>
      </c>
      <c r="AU3" s="29" t="s">
        <v>4</v>
      </c>
      <c r="AW3" s="27"/>
      <c r="AX3" s="28" t="s">
        <v>0</v>
      </c>
      <c r="AY3" s="28" t="s">
        <v>1</v>
      </c>
      <c r="AZ3" s="28" t="s">
        <v>22</v>
      </c>
      <c r="BA3" s="28" t="s">
        <v>23</v>
      </c>
      <c r="BB3" s="28" t="s">
        <v>24</v>
      </c>
      <c r="BC3" s="29" t="s">
        <v>4</v>
      </c>
      <c r="BE3" s="27"/>
      <c r="BF3" s="28" t="s">
        <v>0</v>
      </c>
      <c r="BG3" s="28" t="s">
        <v>1</v>
      </c>
      <c r="BH3" s="28" t="s">
        <v>22</v>
      </c>
      <c r="BI3" s="28" t="s">
        <v>23</v>
      </c>
      <c r="BJ3" s="28" t="s">
        <v>24</v>
      </c>
      <c r="BK3" s="29" t="s">
        <v>4</v>
      </c>
      <c r="BM3" s="27"/>
      <c r="BN3" s="28" t="s">
        <v>0</v>
      </c>
      <c r="BO3" s="28" t="s">
        <v>1</v>
      </c>
      <c r="BP3" s="28" t="s">
        <v>22</v>
      </c>
      <c r="BQ3" s="28" t="s">
        <v>23</v>
      </c>
      <c r="BR3" s="28" t="s">
        <v>24</v>
      </c>
      <c r="BS3" s="29" t="s">
        <v>4</v>
      </c>
      <c r="BU3" s="27"/>
      <c r="BV3" s="28" t="s">
        <v>0</v>
      </c>
      <c r="BW3" s="28" t="s">
        <v>1</v>
      </c>
      <c r="BX3" s="28" t="s">
        <v>22</v>
      </c>
      <c r="BY3" s="28" t="s">
        <v>23</v>
      </c>
      <c r="BZ3" s="28" t="s">
        <v>24</v>
      </c>
      <c r="CA3" s="29" t="s">
        <v>4</v>
      </c>
      <c r="CC3" s="27"/>
      <c r="CD3" s="28" t="s">
        <v>0</v>
      </c>
      <c r="CE3" s="28" t="s">
        <v>1</v>
      </c>
      <c r="CF3" s="28" t="s">
        <v>22</v>
      </c>
      <c r="CG3" s="28" t="s">
        <v>23</v>
      </c>
      <c r="CH3" s="28" t="s">
        <v>24</v>
      </c>
      <c r="CI3" s="29" t="s">
        <v>4</v>
      </c>
      <c r="CK3" s="27"/>
      <c r="CL3" s="28" t="s">
        <v>0</v>
      </c>
      <c r="CM3" s="28" t="s">
        <v>1</v>
      </c>
      <c r="CN3" s="28" t="s">
        <v>22</v>
      </c>
      <c r="CO3" s="28" t="s">
        <v>23</v>
      </c>
      <c r="CP3" s="28" t="s">
        <v>24</v>
      </c>
      <c r="CQ3" s="28" t="s">
        <v>3</v>
      </c>
      <c r="CR3" s="29" t="s">
        <v>4</v>
      </c>
      <c r="CT3" s="27"/>
      <c r="CU3" s="28" t="s">
        <v>0</v>
      </c>
      <c r="CV3" s="28" t="s">
        <v>1</v>
      </c>
      <c r="CW3" s="28" t="s">
        <v>22</v>
      </c>
      <c r="CX3" s="28" t="s">
        <v>23</v>
      </c>
      <c r="CY3" s="28" t="s">
        <v>24</v>
      </c>
      <c r="CZ3" s="28" t="s">
        <v>3</v>
      </c>
      <c r="DA3" s="29" t="s">
        <v>4</v>
      </c>
      <c r="DC3" s="31"/>
      <c r="DD3" s="28" t="s">
        <v>0</v>
      </c>
      <c r="DE3" s="28" t="s">
        <v>1</v>
      </c>
      <c r="DF3" s="28" t="s">
        <v>22</v>
      </c>
      <c r="DG3" s="28" t="s">
        <v>23</v>
      </c>
      <c r="DH3" s="28" t="s">
        <v>24</v>
      </c>
      <c r="DI3" s="28" t="s">
        <v>3</v>
      </c>
      <c r="DJ3" s="29" t="s">
        <v>4</v>
      </c>
      <c r="DL3" s="31"/>
      <c r="DM3" s="32" t="s">
        <v>0</v>
      </c>
      <c r="DN3" s="32" t="s">
        <v>1</v>
      </c>
      <c r="DO3" s="28" t="s">
        <v>23</v>
      </c>
      <c r="DP3" s="32" t="s">
        <v>2</v>
      </c>
      <c r="DQ3" s="32" t="s">
        <v>26</v>
      </c>
      <c r="DR3" s="32" t="s">
        <v>3</v>
      </c>
      <c r="DS3" s="33" t="s">
        <v>4</v>
      </c>
      <c r="DU3" s="31"/>
      <c r="DV3" s="32" t="s">
        <v>0</v>
      </c>
      <c r="DW3" s="32" t="s">
        <v>1</v>
      </c>
      <c r="DX3" s="28" t="s">
        <v>23</v>
      </c>
      <c r="DY3" s="32" t="s">
        <v>2</v>
      </c>
      <c r="DZ3" s="32" t="s">
        <v>26</v>
      </c>
      <c r="EA3" s="32" t="s">
        <v>3</v>
      </c>
      <c r="EB3" s="33" t="s">
        <v>4</v>
      </c>
      <c r="ED3" s="31"/>
      <c r="EE3" s="32" t="s">
        <v>0</v>
      </c>
      <c r="EF3" s="32" t="s">
        <v>1</v>
      </c>
      <c r="EG3" s="28" t="s">
        <v>23</v>
      </c>
      <c r="EH3" s="32" t="s">
        <v>2</v>
      </c>
      <c r="EI3" s="32" t="s">
        <v>26</v>
      </c>
      <c r="EJ3" s="32" t="s">
        <v>3</v>
      </c>
      <c r="EK3" s="33" t="s">
        <v>4</v>
      </c>
      <c r="EM3" s="31"/>
      <c r="EN3" s="32" t="s">
        <v>0</v>
      </c>
      <c r="EO3" s="32" t="s">
        <v>1</v>
      </c>
      <c r="EP3" s="28" t="s">
        <v>23</v>
      </c>
      <c r="EQ3" s="32" t="s">
        <v>2</v>
      </c>
      <c r="ER3" s="32" t="s">
        <v>26</v>
      </c>
      <c r="ES3" s="32" t="s">
        <v>3</v>
      </c>
      <c r="ET3" s="33" t="s">
        <v>4</v>
      </c>
      <c r="EV3" s="31"/>
      <c r="EW3" s="32" t="s">
        <v>0</v>
      </c>
      <c r="EX3" s="32" t="s">
        <v>1</v>
      </c>
      <c r="EY3" s="28" t="s">
        <v>23</v>
      </c>
      <c r="EZ3" s="32" t="s">
        <v>2</v>
      </c>
      <c r="FA3" s="32" t="s">
        <v>26</v>
      </c>
      <c r="FB3" s="32" t="s">
        <v>3</v>
      </c>
      <c r="FC3" s="33" t="s">
        <v>4</v>
      </c>
      <c r="FE3" s="31"/>
      <c r="FF3" s="32" t="s">
        <v>0</v>
      </c>
      <c r="FG3" s="32" t="s">
        <v>1</v>
      </c>
      <c r="FH3" s="28" t="s">
        <v>23</v>
      </c>
      <c r="FI3" s="32" t="s">
        <v>2</v>
      </c>
      <c r="FJ3" s="32" t="s">
        <v>26</v>
      </c>
      <c r="FK3" s="32" t="s">
        <v>3</v>
      </c>
      <c r="FL3" s="33" t="s">
        <v>4</v>
      </c>
    </row>
    <row r="4" spans="1:178" s="36" customFormat="1" ht="9" customHeight="1" x14ac:dyDescent="0.2">
      <c r="A4" s="6"/>
      <c r="B4" s="34"/>
      <c r="C4" s="34"/>
      <c r="D4" s="34"/>
      <c r="E4" s="34"/>
      <c r="G4" s="34"/>
      <c r="H4" s="34"/>
      <c r="I4" s="35"/>
      <c r="K4" s="6"/>
      <c r="L4" s="34"/>
      <c r="M4" s="34"/>
      <c r="N4" s="34"/>
      <c r="O4" s="34"/>
      <c r="Q4" s="34"/>
      <c r="R4" s="34"/>
      <c r="S4" s="35"/>
      <c r="U4" s="6"/>
      <c r="V4" s="34"/>
      <c r="W4" s="34"/>
      <c r="X4" s="34"/>
      <c r="Y4" s="34"/>
      <c r="AA4" s="34"/>
      <c r="AB4" s="34"/>
      <c r="AC4" s="35"/>
      <c r="AE4" s="6"/>
      <c r="AF4" s="34"/>
      <c r="AG4" s="34"/>
      <c r="AH4" s="34"/>
      <c r="AJ4" s="34"/>
      <c r="AK4" s="34"/>
      <c r="AL4" s="35"/>
      <c r="AN4" s="6"/>
      <c r="AO4" s="34"/>
      <c r="AP4" s="34"/>
      <c r="AQ4" s="34"/>
      <c r="AS4" s="34"/>
      <c r="AT4" s="34"/>
      <c r="AU4" s="35"/>
      <c r="AW4" s="6"/>
      <c r="AX4" s="34"/>
      <c r="AY4" s="34"/>
      <c r="AZ4" s="34"/>
      <c r="BB4" s="34"/>
      <c r="BC4" s="35"/>
      <c r="BE4" s="6"/>
      <c r="BF4" s="34"/>
      <c r="BG4" s="34"/>
      <c r="BH4" s="34"/>
      <c r="BJ4" s="34"/>
      <c r="BK4" s="35"/>
      <c r="BM4" s="6"/>
      <c r="BN4" s="34"/>
      <c r="BO4" s="34"/>
      <c r="BP4" s="34"/>
      <c r="BR4" s="34"/>
      <c r="BS4" s="35"/>
      <c r="BU4" s="6"/>
      <c r="BV4" s="34"/>
      <c r="BW4" s="34"/>
      <c r="BX4" s="34"/>
      <c r="BZ4" s="34"/>
      <c r="CA4" s="35"/>
      <c r="CC4" s="6"/>
      <c r="CD4" s="34"/>
      <c r="CE4" s="34"/>
      <c r="CF4" s="34"/>
      <c r="CG4" s="38" t="s">
        <v>6</v>
      </c>
      <c r="CH4" s="34"/>
      <c r="CI4" s="35"/>
      <c r="CK4" s="6"/>
      <c r="CL4" s="34"/>
      <c r="CM4" s="34"/>
      <c r="CN4" s="34"/>
      <c r="CO4" s="38" t="s">
        <v>6</v>
      </c>
      <c r="CP4" s="34"/>
      <c r="CQ4" s="34"/>
      <c r="CR4" s="35"/>
      <c r="CT4" s="6"/>
      <c r="CU4" s="34"/>
      <c r="CV4" s="34"/>
      <c r="CW4" s="34"/>
      <c r="CX4" s="38" t="s">
        <v>6</v>
      </c>
      <c r="CY4" s="34"/>
      <c r="CZ4" s="34"/>
      <c r="DA4" s="35"/>
      <c r="DC4" s="6"/>
      <c r="DD4" s="34"/>
      <c r="DE4" s="34"/>
      <c r="DF4" s="34"/>
      <c r="DG4" s="38" t="s">
        <v>6</v>
      </c>
      <c r="DH4" s="34"/>
      <c r="DI4" s="34"/>
      <c r="DJ4" s="35"/>
      <c r="DL4" s="6"/>
      <c r="DM4" s="37"/>
      <c r="DN4" s="37"/>
      <c r="DO4" s="37" t="s">
        <v>5</v>
      </c>
      <c r="DP4" s="37"/>
      <c r="DQ4" s="37"/>
      <c r="DR4" s="37"/>
      <c r="DS4" s="35"/>
      <c r="DU4" s="6"/>
      <c r="DV4" s="37"/>
      <c r="DW4" s="37"/>
      <c r="DX4" s="37" t="s">
        <v>5</v>
      </c>
      <c r="DY4" s="37"/>
      <c r="DZ4" s="37"/>
      <c r="EA4" s="37"/>
      <c r="EB4" s="35"/>
      <c r="ED4" s="6"/>
      <c r="EE4" s="37"/>
      <c r="EF4" s="37"/>
      <c r="EG4" s="37" t="s">
        <v>5</v>
      </c>
      <c r="EH4" s="37"/>
      <c r="EI4" s="37"/>
      <c r="EJ4" s="37"/>
      <c r="EK4" s="35"/>
      <c r="EM4" s="6"/>
      <c r="EN4" s="37"/>
      <c r="EO4" s="37"/>
      <c r="EP4" s="37" t="s">
        <v>5</v>
      </c>
      <c r="EQ4" s="37"/>
      <c r="ER4" s="37"/>
      <c r="ES4" s="37"/>
      <c r="ET4" s="35"/>
      <c r="EV4" s="6"/>
      <c r="EW4" s="37"/>
      <c r="EX4" s="37"/>
      <c r="EY4" s="37" t="s">
        <v>5</v>
      </c>
      <c r="EZ4" s="37"/>
      <c r="FA4" s="37"/>
      <c r="FB4" s="37"/>
      <c r="FC4" s="35"/>
      <c r="FE4" s="6"/>
      <c r="FF4" s="37"/>
      <c r="FG4" s="37"/>
      <c r="FH4" s="37" t="s">
        <v>5</v>
      </c>
      <c r="FI4" s="37"/>
      <c r="FJ4" s="37"/>
      <c r="FK4" s="37"/>
      <c r="FL4" s="35"/>
    </row>
    <row r="5" spans="1:178" x14ac:dyDescent="0.2">
      <c r="A5" s="6" t="s">
        <v>36</v>
      </c>
      <c r="B5" s="20">
        <v>98.241</v>
      </c>
      <c r="C5" s="20">
        <v>15.316000000000001</v>
      </c>
      <c r="D5" s="20">
        <v>23.367999999999999</v>
      </c>
      <c r="E5" s="20">
        <v>26.154</v>
      </c>
      <c r="F5" s="20">
        <v>52.854999999999997</v>
      </c>
      <c r="G5" s="20">
        <v>55.206000000000003</v>
      </c>
      <c r="H5" s="20"/>
      <c r="I5" s="21">
        <f>SUM(B5:H5)</f>
        <v>271.14</v>
      </c>
      <c r="K5" s="6" t="s">
        <v>36</v>
      </c>
      <c r="L5" s="20">
        <v>95.103999999999999</v>
      </c>
      <c r="M5" s="20">
        <v>15.207000000000001</v>
      </c>
      <c r="N5" s="20">
        <v>20.216000000000001</v>
      </c>
      <c r="O5" s="20">
        <v>23.324000000000002</v>
      </c>
      <c r="P5" s="20">
        <f>53.997</f>
        <v>53.997</v>
      </c>
      <c r="Q5" s="20">
        <v>41.488</v>
      </c>
      <c r="R5" s="20"/>
      <c r="S5" s="21">
        <f>SUM(L5:R5)</f>
        <v>249.33600000000001</v>
      </c>
      <c r="U5" s="6" t="s">
        <v>36</v>
      </c>
      <c r="V5" s="20">
        <v>86.918999999999997</v>
      </c>
      <c r="W5" s="20">
        <v>28.433</v>
      </c>
      <c r="X5" s="20">
        <v>15.648</v>
      </c>
      <c r="Y5" s="20">
        <f>10.631</f>
        <v>10.631</v>
      </c>
      <c r="Z5" s="20">
        <f>47.991</f>
        <v>47.991</v>
      </c>
      <c r="AA5" s="20">
        <v>35.767000000000003</v>
      </c>
      <c r="AB5" s="20"/>
      <c r="AC5" s="21">
        <f>SUM(V5:AB5)</f>
        <v>225.38900000000001</v>
      </c>
      <c r="AE5" s="6" t="s">
        <v>36</v>
      </c>
      <c r="AF5" s="20">
        <v>103.221</v>
      </c>
      <c r="AG5" s="20">
        <v>30.51</v>
      </c>
      <c r="AH5" s="20">
        <v>16.562999999999999</v>
      </c>
      <c r="AI5" s="20">
        <v>64.533000000000001</v>
      </c>
      <c r="AJ5" s="20">
        <v>41.607999999999997</v>
      </c>
      <c r="AK5" s="20"/>
      <c r="AL5" s="21">
        <f>SUM(AF5:AK5)</f>
        <v>256.435</v>
      </c>
      <c r="AN5" s="6" t="s">
        <v>36</v>
      </c>
      <c r="AO5" s="20">
        <v>92.022000000000006</v>
      </c>
      <c r="AP5" s="20">
        <v>34.164999999999999</v>
      </c>
      <c r="AQ5" s="20">
        <v>15.79</v>
      </c>
      <c r="AR5" s="20">
        <v>64.688999999999993</v>
      </c>
      <c r="AS5" s="20">
        <v>43.637999999999998</v>
      </c>
      <c r="AT5" s="20"/>
      <c r="AU5" s="21">
        <f>SUM(AO5:AS5)</f>
        <v>250.304</v>
      </c>
      <c r="AW5" s="6" t="s">
        <v>36</v>
      </c>
      <c r="AX5" s="20">
        <v>94.013000000000005</v>
      </c>
      <c r="AY5" s="20">
        <v>33.491999999999997</v>
      </c>
      <c r="AZ5" s="20">
        <v>14.65</v>
      </c>
      <c r="BA5" s="20">
        <v>64.703000000000003</v>
      </c>
      <c r="BB5" s="20">
        <v>44.622999999999998</v>
      </c>
      <c r="BC5" s="21">
        <f>SUM(AX5:BB5)</f>
        <v>251.48099999999999</v>
      </c>
      <c r="BE5" s="6" t="s">
        <v>36</v>
      </c>
      <c r="BF5" s="20">
        <v>88.504000000000005</v>
      </c>
      <c r="BG5" s="20">
        <v>26.684999999999999</v>
      </c>
      <c r="BH5" s="20">
        <v>11.673</v>
      </c>
      <c r="BI5" s="20">
        <v>52.530999999999999</v>
      </c>
      <c r="BJ5" s="20">
        <v>45.994</v>
      </c>
      <c r="BK5" s="21">
        <f>SUM(BF5:BJ5)</f>
        <v>225.387</v>
      </c>
      <c r="BM5" s="6" t="s">
        <v>36</v>
      </c>
      <c r="BN5" s="20">
        <v>84.159000000000006</v>
      </c>
      <c r="BO5" s="20">
        <v>22.745000000000001</v>
      </c>
      <c r="BP5" s="20">
        <v>8.5489999999999995</v>
      </c>
      <c r="BQ5" s="20">
        <v>42.103000000000002</v>
      </c>
      <c r="BR5" s="20">
        <v>21.372</v>
      </c>
      <c r="BS5" s="21">
        <f>SUM(BN5:BR5)</f>
        <v>178.928</v>
      </c>
      <c r="BU5" s="6" t="s">
        <v>36</v>
      </c>
      <c r="BV5" s="20">
        <v>79.144000000000005</v>
      </c>
      <c r="BW5" s="20">
        <v>21.091999999999999</v>
      </c>
      <c r="BX5" s="20">
        <v>8.0039999999999996</v>
      </c>
      <c r="BY5" s="20">
        <v>44.173000000000002</v>
      </c>
      <c r="BZ5" s="20">
        <v>16.96</v>
      </c>
      <c r="CA5" s="21">
        <v>169.37299999999999</v>
      </c>
      <c r="CC5" s="6" t="s">
        <v>36</v>
      </c>
      <c r="CD5" s="20">
        <v>72.680999999999997</v>
      </c>
      <c r="CE5" s="20">
        <v>19.434000000000001</v>
      </c>
      <c r="CF5" s="20">
        <v>8.0549999999999997</v>
      </c>
      <c r="CG5" s="20">
        <v>49.960999999999999</v>
      </c>
      <c r="CH5" s="20">
        <v>11.907999999999999</v>
      </c>
      <c r="CI5" s="21">
        <v>162.03899999999999</v>
      </c>
      <c r="CK5" s="6" t="s">
        <v>36</v>
      </c>
      <c r="CL5" s="20">
        <v>75.400999999999996</v>
      </c>
      <c r="CM5" s="20">
        <v>16.164000000000001</v>
      </c>
      <c r="CN5" s="20">
        <v>6.6040000000000001</v>
      </c>
      <c r="CO5" s="20">
        <v>53.798000000000002</v>
      </c>
      <c r="CP5" s="20">
        <v>8.0310000000000006</v>
      </c>
      <c r="CQ5" s="20">
        <v>9.4879999999999995</v>
      </c>
      <c r="CR5" s="21">
        <v>169.49</v>
      </c>
      <c r="CT5" s="6" t="s">
        <v>36</v>
      </c>
      <c r="CU5" s="20">
        <v>66.974000000000004</v>
      </c>
      <c r="CV5" s="20">
        <v>14.54</v>
      </c>
      <c r="CW5" s="20">
        <v>2.9870000000000001</v>
      </c>
      <c r="CX5" s="20">
        <v>49.7</v>
      </c>
      <c r="CY5" s="20">
        <v>6.7359999999999998</v>
      </c>
      <c r="CZ5" s="20">
        <v>12.196</v>
      </c>
      <c r="DA5" s="21">
        <v>153.13300000000001</v>
      </c>
      <c r="DC5" s="6" t="s">
        <v>36</v>
      </c>
      <c r="DD5" s="14">
        <v>53.7</v>
      </c>
      <c r="DE5" s="20">
        <v>11.58</v>
      </c>
      <c r="DF5" s="20">
        <v>0.60399999999999998</v>
      </c>
      <c r="DG5" s="20">
        <v>44.115000000000002</v>
      </c>
      <c r="DH5" s="20">
        <v>4.1070000000000002</v>
      </c>
      <c r="DI5" s="20">
        <v>11.038</v>
      </c>
      <c r="DJ5" s="21">
        <v>125.14</v>
      </c>
      <c r="DL5" s="6" t="s">
        <v>36</v>
      </c>
      <c r="DM5" s="20">
        <v>49.08</v>
      </c>
      <c r="DN5" s="20">
        <v>9.44</v>
      </c>
      <c r="DO5" s="20">
        <v>33.229999999999997</v>
      </c>
      <c r="DP5" s="20">
        <v>2.39</v>
      </c>
      <c r="DQ5" s="20">
        <v>0.8</v>
      </c>
      <c r="DR5" s="20">
        <v>8.5</v>
      </c>
      <c r="DS5" s="21">
        <v>103.44</v>
      </c>
      <c r="DU5" s="6" t="s">
        <v>36</v>
      </c>
      <c r="DV5" s="20">
        <v>52.36</v>
      </c>
      <c r="DW5" s="20">
        <v>8.73</v>
      </c>
      <c r="DX5" s="20">
        <v>29.67</v>
      </c>
      <c r="DY5" s="20">
        <v>3.2</v>
      </c>
      <c r="DZ5" s="20"/>
      <c r="EA5" s="20">
        <v>10.42</v>
      </c>
      <c r="EB5" s="21">
        <f>SUM(DV5:EA5)</f>
        <v>104.38000000000001</v>
      </c>
      <c r="ED5" s="6" t="s">
        <v>36</v>
      </c>
      <c r="EE5" s="20">
        <v>48.28</v>
      </c>
      <c r="EF5" s="20">
        <v>5.49</v>
      </c>
      <c r="EG5" s="20">
        <f>23.26+1.67</f>
        <v>24.93</v>
      </c>
      <c r="EH5" s="20">
        <v>3.47</v>
      </c>
      <c r="EI5" s="20"/>
      <c r="EJ5" s="20">
        <v>5.45</v>
      </c>
      <c r="EK5" s="21">
        <f>SUM(EE5:EJ5)</f>
        <v>87.62</v>
      </c>
      <c r="EM5" s="6" t="s">
        <v>36</v>
      </c>
      <c r="EN5" s="20">
        <v>44.34</v>
      </c>
      <c r="EO5" s="20">
        <v>2.27</v>
      </c>
      <c r="EP5" s="20">
        <v>25.64</v>
      </c>
      <c r="EQ5" s="20">
        <v>3.63</v>
      </c>
      <c r="ER5" s="20"/>
      <c r="ES5" s="20"/>
      <c r="ET5" s="21">
        <f>SUM(EN5:ES5)</f>
        <v>75.88</v>
      </c>
      <c r="EV5" s="6" t="s">
        <v>36</v>
      </c>
      <c r="EW5" s="20">
        <v>39.47</v>
      </c>
      <c r="EX5" s="20">
        <v>0.24</v>
      </c>
      <c r="EY5" s="20">
        <v>25.08</v>
      </c>
      <c r="EZ5" s="20">
        <v>3.21</v>
      </c>
      <c r="FA5" s="20"/>
      <c r="FB5" s="20"/>
      <c r="FC5" s="21">
        <f>SUM(EW5:FB5)</f>
        <v>67.999999999999986</v>
      </c>
      <c r="FE5" s="6" t="s">
        <v>36</v>
      </c>
      <c r="FF5" s="20">
        <v>36.520000000000003</v>
      </c>
      <c r="FG5" s="20"/>
      <c r="FH5" s="20">
        <v>23.13</v>
      </c>
      <c r="FI5" s="20">
        <v>2.5299999999999998</v>
      </c>
      <c r="FJ5" s="20"/>
      <c r="FK5" s="20"/>
      <c r="FL5" s="21">
        <f>SUM(FF5:FK5)</f>
        <v>62.180000000000007</v>
      </c>
      <c r="FN5" s="25"/>
      <c r="FO5" s="12"/>
      <c r="FP5" s="12"/>
      <c r="FQ5" s="12"/>
      <c r="FS5" s="25"/>
      <c r="FT5" s="12"/>
      <c r="FU5" s="12"/>
      <c r="FV5" s="12"/>
    </row>
    <row r="6" spans="1:178" x14ac:dyDescent="0.2">
      <c r="A6" s="6" t="s">
        <v>8</v>
      </c>
      <c r="B6" s="23">
        <f>+B5/$I$5</f>
        <v>0.36232573578225274</v>
      </c>
      <c r="C6" s="23">
        <f t="shared" ref="C6:G6" si="0">+C5/$I$5</f>
        <v>5.6487423471269463E-2</v>
      </c>
      <c r="D6" s="23">
        <f t="shared" si="0"/>
        <v>8.6184259054363055E-2</v>
      </c>
      <c r="E6" s="23">
        <f t="shared" si="0"/>
        <v>9.6459393671166196E-2</v>
      </c>
      <c r="F6" s="23">
        <f t="shared" si="0"/>
        <v>0.19493619532344914</v>
      </c>
      <c r="G6" s="23">
        <f t="shared" si="0"/>
        <v>0.20360699269749946</v>
      </c>
      <c r="H6" s="23"/>
      <c r="I6" s="44">
        <f>SUM(B6:H6)</f>
        <v>1</v>
      </c>
      <c r="K6" s="6" t="s">
        <v>8</v>
      </c>
      <c r="L6" s="23">
        <f>+L5/$S$5</f>
        <v>0.38142907562485961</v>
      </c>
      <c r="M6" s="23">
        <f t="shared" ref="M6:Q6" si="1">+M5/$S$5</f>
        <v>6.098998941187795E-2</v>
      </c>
      <c r="N6" s="23">
        <f t="shared" si="1"/>
        <v>8.1079346744954595E-2</v>
      </c>
      <c r="O6" s="23">
        <f t="shared" si="1"/>
        <v>9.3544454070009941E-2</v>
      </c>
      <c r="P6" s="23">
        <f t="shared" si="1"/>
        <v>0.21656319183752043</v>
      </c>
      <c r="Q6" s="23">
        <f t="shared" si="1"/>
        <v>0.16639394231077742</v>
      </c>
      <c r="R6" s="23"/>
      <c r="S6" s="44">
        <f>SUM(L6:R6)</f>
        <v>0.99999999999999978</v>
      </c>
      <c r="U6" s="6" t="s">
        <v>8</v>
      </c>
      <c r="V6" s="23">
        <f t="shared" ref="V6:AA6" si="2">+V5/$AC$5</f>
        <v>0.38563993806263835</v>
      </c>
      <c r="W6" s="23">
        <f t="shared" si="2"/>
        <v>0.12615078819285769</v>
      </c>
      <c r="X6" s="23">
        <f t="shared" si="2"/>
        <v>6.9426635727564343E-2</v>
      </c>
      <c r="Y6" s="23">
        <f t="shared" si="2"/>
        <v>4.7167341795739809E-2</v>
      </c>
      <c r="Z6" s="23">
        <f t="shared" si="2"/>
        <v>0.21292520930480191</v>
      </c>
      <c r="AA6" s="23">
        <f t="shared" si="2"/>
        <v>0.15869008691639788</v>
      </c>
      <c r="AB6" s="23"/>
      <c r="AC6" s="44">
        <f>SUM(V6:AB6)</f>
        <v>1</v>
      </c>
      <c r="AE6" s="6" t="s">
        <v>8</v>
      </c>
      <c r="AF6" s="23">
        <f t="shared" ref="AF6:AJ6" si="3">+AF5/$AL$5</f>
        <v>0.40252305652504533</v>
      </c>
      <c r="AG6" s="23">
        <f t="shared" si="3"/>
        <v>0.1189775186694484</v>
      </c>
      <c r="AH6" s="23">
        <f t="shared" si="3"/>
        <v>6.4589467116423258E-2</v>
      </c>
      <c r="AI6" s="23">
        <f t="shared" si="3"/>
        <v>0.25165441534891886</v>
      </c>
      <c r="AJ6" s="23">
        <f t="shared" si="3"/>
        <v>0.16225554234016415</v>
      </c>
      <c r="AK6" s="23"/>
      <c r="AL6" s="44">
        <f>+AL5/$AL$5</f>
        <v>1</v>
      </c>
      <c r="AN6" s="6" t="s">
        <v>8</v>
      </c>
      <c r="AO6" s="23">
        <f>+AO5/$AU$5</f>
        <v>0.36764094860649454</v>
      </c>
      <c r="AP6" s="23">
        <f>+AP5/$AU$5</f>
        <v>0.13649402326770646</v>
      </c>
      <c r="AQ6" s="23">
        <f>+AQ5/$AU$5</f>
        <v>6.3083290718486312E-2</v>
      </c>
      <c r="AR6" s="23">
        <f>+AR5/$AU$5</f>
        <v>0.25844173485042188</v>
      </c>
      <c r="AS6" s="23">
        <f>+AS5/$AU$5</f>
        <v>0.17434000255689081</v>
      </c>
      <c r="AT6" s="23"/>
      <c r="AU6" s="44">
        <f>+AU5/$AU$5</f>
        <v>1</v>
      </c>
      <c r="AW6" s="6" t="s">
        <v>8</v>
      </c>
      <c r="AX6" s="23">
        <f>+AX5/$BC$5</f>
        <v>0.37383738731753097</v>
      </c>
      <c r="AY6" s="23">
        <f t="shared" ref="AY6:BC6" si="4">+AY5/$BC$5</f>
        <v>0.13317904732365465</v>
      </c>
      <c r="AZ6" s="23">
        <f t="shared" si="4"/>
        <v>5.8254897984340769E-2</v>
      </c>
      <c r="BA6" s="23">
        <f t="shared" si="4"/>
        <v>0.25728782691336521</v>
      </c>
      <c r="BB6" s="23">
        <f t="shared" si="4"/>
        <v>0.17744084046110839</v>
      </c>
      <c r="BC6" s="44">
        <f t="shared" si="4"/>
        <v>1</v>
      </c>
      <c r="BE6" s="6" t="s">
        <v>8</v>
      </c>
      <c r="BF6" s="23">
        <f>+BF5/$BK$5</f>
        <v>0.39267570889181719</v>
      </c>
      <c r="BG6" s="23">
        <f t="shared" ref="BG6:BK6" si="5">+BG5/$BK$5</f>
        <v>0.11839635826378628</v>
      </c>
      <c r="BH6" s="23">
        <f t="shared" si="5"/>
        <v>5.1790919618256596E-2</v>
      </c>
      <c r="BI6" s="23">
        <f t="shared" si="5"/>
        <v>0.23307023031496935</v>
      </c>
      <c r="BJ6" s="23">
        <f t="shared" si="5"/>
        <v>0.20406678291117056</v>
      </c>
      <c r="BK6" s="24">
        <f t="shared" si="5"/>
        <v>1</v>
      </c>
      <c r="BM6" s="6" t="s">
        <v>8</v>
      </c>
      <c r="BN6" s="23">
        <f>+BN5/$BS$5</f>
        <v>0.47035120271841191</v>
      </c>
      <c r="BO6" s="23">
        <f t="shared" ref="BO6:BS6" si="6">+BO5/$BS$5</f>
        <v>0.12711817043727086</v>
      </c>
      <c r="BP6" s="23">
        <f t="shared" si="6"/>
        <v>4.7778994902977732E-2</v>
      </c>
      <c r="BQ6" s="23">
        <f t="shared" si="6"/>
        <v>0.23530693910399714</v>
      </c>
      <c r="BR6" s="23">
        <f t="shared" si="6"/>
        <v>0.11944469283734239</v>
      </c>
      <c r="BS6" s="24">
        <f t="shared" si="6"/>
        <v>1</v>
      </c>
      <c r="BU6" s="6" t="s">
        <v>8</v>
      </c>
      <c r="BV6" s="23">
        <f t="shared" ref="BV6:BZ6" si="7">+BV5/$CA$5</f>
        <v>0.46727636636299769</v>
      </c>
      <c r="BW6" s="23">
        <f t="shared" si="7"/>
        <v>0.12452988374770477</v>
      </c>
      <c r="BX6" s="23">
        <f t="shared" si="7"/>
        <v>4.7256646572948466E-2</v>
      </c>
      <c r="BY6" s="23">
        <f t="shared" si="7"/>
        <v>0.26080307959355981</v>
      </c>
      <c r="BZ6" s="23">
        <f t="shared" si="7"/>
        <v>0.10013402372278936</v>
      </c>
      <c r="CA6" s="24">
        <f>+CA5/$CA$5</f>
        <v>1</v>
      </c>
      <c r="CC6" s="6" t="s">
        <v>8</v>
      </c>
      <c r="CD6" s="23">
        <f>+CD5/$CI$5</f>
        <v>0.44854016625627163</v>
      </c>
      <c r="CE6" s="23">
        <f t="shared" ref="CE6:CI6" si="8">+CE5/$CI$5</f>
        <v>0.11993408994131044</v>
      </c>
      <c r="CF6" s="23">
        <f t="shared" si="8"/>
        <v>4.9710254938625888E-2</v>
      </c>
      <c r="CG6" s="23">
        <f t="shared" si="8"/>
        <v>0.30832700769567822</v>
      </c>
      <c r="CH6" s="23">
        <f t="shared" si="8"/>
        <v>7.3488481168113851E-2</v>
      </c>
      <c r="CI6" s="24">
        <f t="shared" si="8"/>
        <v>1</v>
      </c>
      <c r="CK6" s="6" t="s">
        <v>8</v>
      </c>
      <c r="CL6" s="23">
        <v>0.44500000000000001</v>
      </c>
      <c r="CM6" s="23">
        <v>9.5000000000000001E-2</v>
      </c>
      <c r="CN6" s="23">
        <v>3.9E-2</v>
      </c>
      <c r="CO6" s="23">
        <v>0.317</v>
      </c>
      <c r="CP6" s="23">
        <v>4.7E-2</v>
      </c>
      <c r="CQ6" s="23">
        <v>5.6000000000000001E-2</v>
      </c>
      <c r="CR6" s="24">
        <v>1</v>
      </c>
      <c r="CT6" s="6" t="s">
        <v>8</v>
      </c>
      <c r="CU6" s="23">
        <v>0.53517547784951736</v>
      </c>
      <c r="CV6" s="23">
        <v>0.11618615355110912</v>
      </c>
      <c r="CW6" s="23">
        <v>2.3868503483986447E-2</v>
      </c>
      <c r="CX6" s="23">
        <v>0.39714249184938949</v>
      </c>
      <c r="CY6" s="23">
        <v>5.382599245668989E-2</v>
      </c>
      <c r="CZ6" s="23">
        <v>9.7455730997890427E-2</v>
      </c>
      <c r="DA6" s="24">
        <v>1</v>
      </c>
      <c r="DC6" s="6" t="s">
        <v>8</v>
      </c>
      <c r="DD6" s="23">
        <f t="shared" ref="DD6:DI6" si="9">DD5/$DJ$5</f>
        <v>0.42911938628735818</v>
      </c>
      <c r="DE6" s="23">
        <f t="shared" si="9"/>
        <v>9.2536359277609073E-2</v>
      </c>
      <c r="DF6" s="23">
        <f t="shared" si="9"/>
        <v>4.826594214479782E-3</v>
      </c>
      <c r="DG6" s="23">
        <f t="shared" si="9"/>
        <v>0.35252517180757553</v>
      </c>
      <c r="DH6" s="23">
        <f t="shared" si="9"/>
        <v>3.2819242448457728E-2</v>
      </c>
      <c r="DI6" s="23">
        <f t="shared" si="9"/>
        <v>8.8205210164615633E-2</v>
      </c>
      <c r="DJ6" s="24">
        <v>1</v>
      </c>
      <c r="DL6" s="6" t="s">
        <v>8</v>
      </c>
      <c r="DM6" s="23">
        <f t="shared" ref="DM6:DR6" si="10">DM5/$EB$5</f>
        <v>0.47020502011879667</v>
      </c>
      <c r="DN6" s="23">
        <f t="shared" si="10"/>
        <v>9.0438781375742461E-2</v>
      </c>
      <c r="DO6" s="23">
        <f t="shared" si="10"/>
        <v>0.31835600689787308</v>
      </c>
      <c r="DP6" s="23">
        <f t="shared" si="10"/>
        <v>2.2897106725426327E-2</v>
      </c>
      <c r="DQ6" s="23">
        <f t="shared" si="10"/>
        <v>7.6643035064188538E-3</v>
      </c>
      <c r="DR6" s="23">
        <f t="shared" si="10"/>
        <v>8.143322475570032E-2</v>
      </c>
      <c r="DS6" s="24">
        <v>1</v>
      </c>
      <c r="DU6" s="6" t="s">
        <v>8</v>
      </c>
      <c r="DV6" s="23">
        <f t="shared" ref="DV6:EA6" si="11">DV5/$EB$5</f>
        <v>0.50162866449511401</v>
      </c>
      <c r="DW6" s="23">
        <f t="shared" si="11"/>
        <v>8.3636712013795744E-2</v>
      </c>
      <c r="DX6" s="23">
        <f t="shared" si="11"/>
        <v>0.28424985629430927</v>
      </c>
      <c r="DY6" s="23">
        <f t="shared" si="11"/>
        <v>3.0657214025675415E-2</v>
      </c>
      <c r="DZ6" s="23">
        <f t="shared" si="11"/>
        <v>0</v>
      </c>
      <c r="EA6" s="23">
        <f t="shared" si="11"/>
        <v>9.982755317110556E-2</v>
      </c>
      <c r="EB6" s="24">
        <v>1</v>
      </c>
      <c r="ED6" s="6" t="s">
        <v>8</v>
      </c>
      <c r="EE6" s="23">
        <f>EE5/$EK5</f>
        <v>0.55101574982880619</v>
      </c>
      <c r="EF6" s="23">
        <f>EF5/$EK5</f>
        <v>6.265692764209084E-2</v>
      </c>
      <c r="EG6" s="23">
        <f>EG5/$EK5</f>
        <v>0.28452408125998629</v>
      </c>
      <c r="EH6" s="23">
        <f>EH5/$EK5</f>
        <v>3.9602830404017346E-2</v>
      </c>
      <c r="EI6" s="23"/>
      <c r="EJ6" s="23">
        <f>EJ5/$EK5</f>
        <v>6.2200410865099288E-2</v>
      </c>
      <c r="EK6" s="24">
        <f>EK5/$EK5</f>
        <v>1</v>
      </c>
      <c r="EM6" s="6" t="s">
        <v>8</v>
      </c>
      <c r="EN6" s="7">
        <f>EN5/ET5</f>
        <v>0.58434370057986307</v>
      </c>
      <c r="EO6" s="7">
        <f>EO5/ET5</f>
        <v>2.991565629942014E-2</v>
      </c>
      <c r="EP6" s="7">
        <f>EP5/ET5</f>
        <v>0.33790195044807592</v>
      </c>
      <c r="EQ6" s="7">
        <f>EQ5/ET5</f>
        <v>4.7838692672641014E-2</v>
      </c>
      <c r="ER6" s="7"/>
      <c r="ES6" s="7"/>
      <c r="ET6" s="8">
        <f>ET5/ET5</f>
        <v>1</v>
      </c>
      <c r="EV6" s="6" t="s">
        <v>8</v>
      </c>
      <c r="EW6" s="7">
        <f>EW5/FC5</f>
        <v>0.58044117647058835</v>
      </c>
      <c r="EX6" s="7">
        <f>EX5/FC5</f>
        <v>3.5294117647058829E-3</v>
      </c>
      <c r="EY6" s="7">
        <f>EY5/FC5</f>
        <v>0.36882352941176477</v>
      </c>
      <c r="EZ6" s="7">
        <f>EZ5/FC5</f>
        <v>4.7205882352941188E-2</v>
      </c>
      <c r="FA6" s="7"/>
      <c r="FB6" s="7"/>
      <c r="FC6" s="8">
        <f>FC5/FC5</f>
        <v>1</v>
      </c>
      <c r="FE6" s="6" t="s">
        <v>8</v>
      </c>
      <c r="FF6" s="7">
        <f>FF5/FL5</f>
        <v>0.58732711482791888</v>
      </c>
      <c r="FG6" s="7"/>
      <c r="FH6" s="7">
        <f>FH5/FL5</f>
        <v>0.37198456095207455</v>
      </c>
      <c r="FI6" s="7">
        <f>FI5/FL5</f>
        <v>4.0688324220006428E-2</v>
      </c>
      <c r="FJ6" s="7"/>
      <c r="FK6" s="7"/>
      <c r="FL6" s="8">
        <f>FL5/FL5</f>
        <v>1</v>
      </c>
      <c r="FN6" s="25"/>
      <c r="FS6" s="25"/>
    </row>
    <row r="7" spans="1:178" x14ac:dyDescent="0.2">
      <c r="A7" s="6" t="s">
        <v>36</v>
      </c>
      <c r="B7" s="23">
        <f t="shared" ref="B7" si="12">+B5/L5-1</f>
        <v>3.2984942799461736E-2</v>
      </c>
      <c r="C7" s="23">
        <f t="shared" ref="C7" si="13">+C5/M5-1</f>
        <v>7.1677516932990848E-3</v>
      </c>
      <c r="D7" s="23">
        <f t="shared" ref="D7" si="14">+D5/N5-1</f>
        <v>0.15591610605461015</v>
      </c>
      <c r="E7" s="23">
        <f t="shared" ref="E7" si="15">+E5/O5-1</f>
        <v>0.12133424798490822</v>
      </c>
      <c r="F7" s="23">
        <f t="shared" ref="F7" si="16">+F5/P5-1</f>
        <v>-2.1149323110543183E-2</v>
      </c>
      <c r="G7" s="23">
        <f t="shared" ref="G7" si="17">+G5/Q5-1</f>
        <v>0.33064982645584284</v>
      </c>
      <c r="H7" s="23"/>
      <c r="I7" s="24">
        <f>+I5/S5-1</f>
        <v>8.7448262585426706E-2</v>
      </c>
      <c r="K7" s="6" t="s">
        <v>36</v>
      </c>
      <c r="L7" s="23">
        <f t="shared" ref="L7:Q7" si="18">+L5/V5-1</f>
        <v>9.416813354962672E-2</v>
      </c>
      <c r="M7" s="23">
        <f t="shared" si="18"/>
        <v>-0.46516371821475044</v>
      </c>
      <c r="N7" s="23">
        <f t="shared" si="18"/>
        <v>0.29192229038854811</v>
      </c>
      <c r="O7" s="23">
        <f t="shared" si="18"/>
        <v>1.1939610572852977</v>
      </c>
      <c r="P7" s="23">
        <f t="shared" si="18"/>
        <v>0.12514846533725077</v>
      </c>
      <c r="Q7" s="23">
        <f t="shared" si="18"/>
        <v>0.15995191097939432</v>
      </c>
      <c r="R7" s="23"/>
      <c r="S7" s="24">
        <f>+S5/AC5-1</f>
        <v>0.10624742112525465</v>
      </c>
      <c r="U7" s="6" t="s">
        <v>36</v>
      </c>
      <c r="V7" s="23">
        <f t="shared" ref="V7" si="19">+V5/AF5-1</f>
        <v>-0.15793297875432333</v>
      </c>
      <c r="W7" s="23">
        <f t="shared" ref="W7" si="20">+W5/AG5-1</f>
        <v>-6.807604064241235E-2</v>
      </c>
      <c r="X7" s="23">
        <f t="shared" ref="X7" si="21">+X5/AH5-1</f>
        <v>-5.5243615287085657E-2</v>
      </c>
      <c r="Y7" s="46">
        <f>+(Z5+Y5)/AI5-1</f>
        <v>-9.1596547502828085E-2</v>
      </c>
      <c r="Z7" s="47"/>
      <c r="AA7" s="23">
        <f t="shared" ref="AA7" si="22">+AA5/AJ5-1</f>
        <v>-0.14038165737358188</v>
      </c>
      <c r="AB7" s="23"/>
      <c r="AC7" s="24">
        <f>+AC5/AL5-1</f>
        <v>-0.12106771696531282</v>
      </c>
      <c r="AE7" s="6" t="s">
        <v>36</v>
      </c>
      <c r="AF7" s="23">
        <f t="shared" ref="AF7" si="23">+AF5/AO5-1</f>
        <v>0.12169915889678551</v>
      </c>
      <c r="AG7" s="23">
        <f t="shared" ref="AG7" si="24">+AG5/AP5-1</f>
        <v>-0.10698082833308931</v>
      </c>
      <c r="AH7" s="23">
        <f t="shared" ref="AH7" si="25">+AH5/AQ5-1</f>
        <v>4.8955034832172339E-2</v>
      </c>
      <c r="AI7" s="23">
        <f t="shared" ref="AI7" si="26">+AI5/AR5-1</f>
        <v>-2.4115382831700893E-3</v>
      </c>
      <c r="AJ7" s="23">
        <f t="shared" ref="AJ7" si="27">+AJ5/AS5-1</f>
        <v>-4.651908886750078E-2</v>
      </c>
      <c r="AK7" s="23"/>
      <c r="AL7" s="24">
        <f>+AL5/AU5-1</f>
        <v>2.4494215034517985E-2</v>
      </c>
      <c r="AN7" s="6" t="s">
        <v>36</v>
      </c>
      <c r="AO7" s="23">
        <f t="shared" ref="AO7" si="28">+AO5/AX5-1</f>
        <v>-2.1177922202248567E-2</v>
      </c>
      <c r="AP7" s="23">
        <f t="shared" ref="AP7" si="29">+AP5/AY5-1</f>
        <v>2.0094350889764856E-2</v>
      </c>
      <c r="AQ7" s="23">
        <f t="shared" ref="AQ7" si="30">+AQ5/AZ5-1</f>
        <v>7.7815699658702941E-2</v>
      </c>
      <c r="AR7" s="23">
        <f t="shared" ref="AR7" si="31">+AR5/BA5-1</f>
        <v>-2.1637327480972246E-4</v>
      </c>
      <c r="AS7" s="23">
        <f t="shared" ref="AS7" si="32">+AS5/BB5-1</f>
        <v>-2.2073818434439674E-2</v>
      </c>
      <c r="AT7" s="23"/>
      <c r="AU7" s="24">
        <f>+AU5/BC5-1</f>
        <v>-4.6802740564892975E-3</v>
      </c>
      <c r="AW7" s="6" t="s">
        <v>7</v>
      </c>
      <c r="AX7" s="23">
        <f t="shared" ref="AX7" si="33">+AX5/BF5-1</f>
        <v>6.2245774202295934E-2</v>
      </c>
      <c r="AY7" s="23">
        <f t="shared" ref="AY7" si="34">+AY5/BG5-1</f>
        <v>0.25508712759977503</v>
      </c>
      <c r="AZ7" s="23">
        <f t="shared" ref="AZ7" si="35">+AZ5/BH5-1</f>
        <v>0.25503298209543401</v>
      </c>
      <c r="BA7" s="23">
        <f t="shared" ref="BA7" si="36">+BA5/BI5-1</f>
        <v>0.23171079933753402</v>
      </c>
      <c r="BB7" s="23">
        <f t="shared" ref="BB7" si="37">+BB5/BJ5-1</f>
        <v>-2.9808235856850995E-2</v>
      </c>
      <c r="BC7" s="24">
        <f>+BC5/BK5-1</f>
        <v>0.11577420170639829</v>
      </c>
      <c r="BE7" s="6" t="s">
        <v>7</v>
      </c>
      <c r="BF7" s="23">
        <f t="shared" ref="BF7" si="38">+BF5/BN5-1</f>
        <v>5.162846516712416E-2</v>
      </c>
      <c r="BG7" s="23">
        <f t="shared" ref="BG7" si="39">+BG5/BO5-1</f>
        <v>0.17322488459001972</v>
      </c>
      <c r="BH7" s="23">
        <f t="shared" ref="BH7" si="40">+BH5/BP5-1</f>
        <v>0.3654228564744415</v>
      </c>
      <c r="BI7" s="23">
        <f t="shared" ref="BI7" si="41">+BI5/BQ5-1</f>
        <v>0.24767831270930807</v>
      </c>
      <c r="BJ7" s="23">
        <f t="shared" ref="BJ7" si="42">+BJ5/BR5-1</f>
        <v>1.1520681265206814</v>
      </c>
      <c r="BK7" s="24">
        <f>+BK5/BS5-1</f>
        <v>0.25965192703210227</v>
      </c>
      <c r="BM7" s="6" t="s">
        <v>7</v>
      </c>
      <c r="BN7" s="23">
        <f t="shared" ref="BN7" si="43">+BN5/BV5-1</f>
        <v>6.3365510967350547E-2</v>
      </c>
      <c r="BO7" s="23">
        <f t="shared" ref="BO7" si="44">+BO5/BW5-1</f>
        <v>7.8370946330362345E-2</v>
      </c>
      <c r="BP7" s="23">
        <f t="shared" ref="BP7" si="45">+BP5/BX5-1</f>
        <v>6.8090954522738611E-2</v>
      </c>
      <c r="BQ7" s="23">
        <f t="shared" ref="BQ7" si="46">+BQ5/BY5-1</f>
        <v>-4.6861204808367085E-2</v>
      </c>
      <c r="BR7" s="23">
        <f t="shared" ref="BR7" si="47">+BR5/BZ5-1</f>
        <v>0.2601415094339623</v>
      </c>
      <c r="BS7" s="24">
        <f>+BS5/CA5-1</f>
        <v>5.6413950275427727E-2</v>
      </c>
      <c r="BU7" s="6" t="s">
        <v>7</v>
      </c>
      <c r="BV7" s="23">
        <f t="shared" ref="BV7:BZ7" si="48">+BV5/CD5-1</f>
        <v>8.892282714877342E-2</v>
      </c>
      <c r="BW7" s="23">
        <f t="shared" si="48"/>
        <v>8.5314397447771917E-2</v>
      </c>
      <c r="BX7" s="23">
        <f t="shared" si="48"/>
        <v>-6.3314711359404585E-3</v>
      </c>
      <c r="BY7" s="23">
        <f t="shared" si="48"/>
        <v>-0.11585036328336096</v>
      </c>
      <c r="BZ7" s="23">
        <f t="shared" si="48"/>
        <v>0.42425260329190473</v>
      </c>
      <c r="CA7" s="42">
        <f>+CA5/CI5-1</f>
        <v>4.5260708841698527E-2</v>
      </c>
      <c r="CC7" s="6" t="s">
        <v>7</v>
      </c>
      <c r="CD7" s="23">
        <f>+CD5/CL5-1</f>
        <v>-3.6073792124772908E-2</v>
      </c>
      <c r="CE7" s="23">
        <f t="shared" ref="CE7:CH7" si="49">+CE5/CM5-1</f>
        <v>0.20230141054194495</v>
      </c>
      <c r="CF7" s="23">
        <f t="shared" si="49"/>
        <v>0.21971532404603256</v>
      </c>
      <c r="CG7" s="23">
        <f t="shared" si="49"/>
        <v>-7.1322353990854737E-2</v>
      </c>
      <c r="CH7" s="23">
        <f t="shared" si="49"/>
        <v>0.48275432698294085</v>
      </c>
      <c r="CI7" s="24">
        <f>+CI5/CR5-1</f>
        <v>-4.3961295651660959E-2</v>
      </c>
      <c r="CK7" s="6" t="s">
        <v>7</v>
      </c>
      <c r="CL7" s="23">
        <v>0.126</v>
      </c>
      <c r="CM7" s="23">
        <v>0.112</v>
      </c>
      <c r="CN7" s="23">
        <v>1.2110000000000001</v>
      </c>
      <c r="CO7" s="23">
        <v>8.2000000000000003E-2</v>
      </c>
      <c r="CP7" s="23">
        <v>0.192</v>
      </c>
      <c r="CQ7" s="23">
        <v>-0.222</v>
      </c>
      <c r="CR7" s="24">
        <v>0.107</v>
      </c>
      <c r="CT7" s="6" t="s">
        <v>7</v>
      </c>
      <c r="CU7" s="23">
        <v>0.2471880819366854</v>
      </c>
      <c r="CV7" s="23">
        <v>0.25561312607944719</v>
      </c>
      <c r="CW7" s="23">
        <v>3.9453642384105967</v>
      </c>
      <c r="CX7" s="23">
        <v>0.12660092938909662</v>
      </c>
      <c r="CY7" s="23">
        <v>0.64012661309958596</v>
      </c>
      <c r="CZ7" s="23">
        <v>0.10491030983873895</v>
      </c>
      <c r="DA7" s="24">
        <v>0.224</v>
      </c>
      <c r="DC7" s="6" t="s">
        <v>7</v>
      </c>
      <c r="DD7" s="23">
        <f>DD5/DM5-1</f>
        <v>9.4132029339853318E-2</v>
      </c>
      <c r="DE7" s="23">
        <f>DE5/DN5-1</f>
        <v>0.22669491525423746</v>
      </c>
      <c r="DF7" s="23"/>
      <c r="DG7" s="23">
        <f>DG5/DO5-1</f>
        <v>0.32756545290400263</v>
      </c>
      <c r="DH7" s="23">
        <f>DH5/DP5-1</f>
        <v>0.71841004184100421</v>
      </c>
      <c r="DI7" s="23">
        <f>DI5/DR5-1</f>
        <v>0.2985882352941176</v>
      </c>
      <c r="DJ7" s="24">
        <f>DJ5/DS5-1</f>
        <v>0.20978344934261406</v>
      </c>
      <c r="DL7" s="6" t="s">
        <v>7</v>
      </c>
      <c r="DM7" s="23">
        <f>+DM5/DV5-1</f>
        <v>-6.2643239113827409E-2</v>
      </c>
      <c r="DN7" s="23">
        <f t="shared" ref="DN7" si="50">+DN5/DW5-1</f>
        <v>8.1328751431844148E-2</v>
      </c>
      <c r="DO7" s="23">
        <f t="shared" ref="DO7" si="51">+DO5/DX5-1</f>
        <v>0.11998651836872254</v>
      </c>
      <c r="DP7" s="23">
        <f t="shared" ref="DP7" si="52">+DP5/DY5-1</f>
        <v>-0.25312500000000004</v>
      </c>
      <c r="DQ7" s="23"/>
      <c r="DR7" s="23">
        <f t="shared" ref="DR7" si="53">+DR5/EA5-1</f>
        <v>-0.18426103646833014</v>
      </c>
      <c r="DS7" s="24">
        <f t="shared" ref="DS7" si="54">+DS5/EB5-1</f>
        <v>-9.0055566200423209E-3</v>
      </c>
      <c r="DU7" s="6" t="s">
        <v>7</v>
      </c>
      <c r="DV7" s="23">
        <f>+DV5/EE5-1</f>
        <v>8.4507042253521014E-2</v>
      </c>
      <c r="DW7" s="23">
        <f t="shared" ref="DW7:EB7" si="55">+DW5/EF5-1</f>
        <v>0.5901639344262295</v>
      </c>
      <c r="DX7" s="23">
        <f t="shared" si="55"/>
        <v>0.19013237063778599</v>
      </c>
      <c r="DY7" s="23">
        <f t="shared" si="55"/>
        <v>-7.7809798270893404E-2</v>
      </c>
      <c r="DZ7" s="23"/>
      <c r="EA7" s="23">
        <f t="shared" si="55"/>
        <v>0.91192660550458715</v>
      </c>
      <c r="EB7" s="24">
        <f t="shared" si="55"/>
        <v>0.19128052955946129</v>
      </c>
      <c r="ED7" s="6" t="s">
        <v>7</v>
      </c>
      <c r="EE7" s="23">
        <f>+EE5/EN5-1</f>
        <v>8.8858818222823599E-2</v>
      </c>
      <c r="EF7" s="23">
        <f t="shared" ref="EF7" si="56">+EF5/EO5-1</f>
        <v>1.4185022026431717</v>
      </c>
      <c r="EG7" s="23">
        <f t="shared" ref="EG7" si="57">+EG5/EP5-1</f>
        <v>-2.7691107644305823E-2</v>
      </c>
      <c r="EH7" s="23">
        <f t="shared" ref="EH7" si="58">+EH5/EQ5-1</f>
        <v>-4.4077134986225786E-2</v>
      </c>
      <c r="EI7" s="23"/>
      <c r="EJ7" s="23"/>
      <c r="EK7" s="24">
        <f t="shared" ref="EK7" si="59">+EK5/ET5-1</f>
        <v>0.15471797575118629</v>
      </c>
      <c r="EM7" s="6" t="s">
        <v>7</v>
      </c>
      <c r="EN7" s="23">
        <f>+EN5/EW5-1</f>
        <v>0.12338484925259707</v>
      </c>
      <c r="EO7" s="23">
        <f t="shared" ref="EO7" si="60">+EO5/EX5-1</f>
        <v>8.4583333333333339</v>
      </c>
      <c r="EP7" s="23">
        <f t="shared" ref="EP7" si="61">+EP5/EY5-1</f>
        <v>2.2328548644338309E-2</v>
      </c>
      <c r="EQ7" s="23">
        <f t="shared" ref="EQ7" si="62">+EQ5/EZ5-1</f>
        <v>0.13084112149532712</v>
      </c>
      <c r="ER7" s="23"/>
      <c r="ES7" s="23"/>
      <c r="ET7" s="24">
        <f t="shared" ref="ET7" si="63">+ET5/FC5-1</f>
        <v>0.11588235294117655</v>
      </c>
      <c r="EV7" s="6" t="s">
        <v>7</v>
      </c>
      <c r="EW7" s="23">
        <f>+EW5/FF5-1</f>
        <v>8.0777656078860671E-2</v>
      </c>
      <c r="EX7" s="23"/>
      <c r="EY7" s="23">
        <f t="shared" ref="EY7" si="64">+EY5/FH5-1</f>
        <v>8.4306095979247653E-2</v>
      </c>
      <c r="EZ7" s="23">
        <f t="shared" ref="EZ7" si="65">+EZ5/FI5-1</f>
        <v>0.26877470355731226</v>
      </c>
      <c r="FA7" s="23"/>
      <c r="FB7" s="23"/>
      <c r="FC7" s="24">
        <f t="shared" ref="FC7" si="66">+FC5/FL5-1</f>
        <v>9.3599228047603455E-2</v>
      </c>
      <c r="FE7" s="6" t="s">
        <v>7</v>
      </c>
      <c r="FF7" s="23"/>
      <c r="FG7" s="23"/>
      <c r="FH7" s="23"/>
      <c r="FI7" s="23"/>
      <c r="FJ7" s="23"/>
      <c r="FK7" s="23"/>
      <c r="FL7" s="24"/>
      <c r="FN7" s="25"/>
      <c r="FO7" s="70"/>
      <c r="FP7" s="70"/>
      <c r="FQ7" s="70"/>
      <c r="FS7" s="25"/>
      <c r="FT7" s="70"/>
      <c r="FU7" s="70"/>
      <c r="FV7" s="70"/>
    </row>
    <row r="8" spans="1:178" x14ac:dyDescent="0.2">
      <c r="A8" s="6" t="s">
        <v>9</v>
      </c>
      <c r="B8" s="23"/>
      <c r="C8" s="23"/>
      <c r="D8" s="23"/>
      <c r="E8" s="23"/>
      <c r="F8" s="23"/>
      <c r="G8" s="23"/>
      <c r="H8" s="23"/>
      <c r="I8" s="24"/>
      <c r="K8" s="6" t="s">
        <v>9</v>
      </c>
      <c r="L8" s="23"/>
      <c r="M8" s="23"/>
      <c r="N8" s="23"/>
      <c r="O8" s="23"/>
      <c r="P8" s="23"/>
      <c r="Q8" s="23"/>
      <c r="R8" s="23"/>
      <c r="S8" s="24"/>
      <c r="U8" s="6" t="s">
        <v>9</v>
      </c>
      <c r="V8" s="23"/>
      <c r="W8" s="23"/>
      <c r="X8" s="23"/>
      <c r="Y8" s="23"/>
      <c r="Z8" s="23"/>
      <c r="AA8" s="23"/>
      <c r="AB8" s="23"/>
      <c r="AC8" s="24"/>
      <c r="AE8" s="6" t="s">
        <v>9</v>
      </c>
      <c r="AF8" s="23"/>
      <c r="AG8" s="23"/>
      <c r="AH8" s="23"/>
      <c r="AI8" s="23"/>
      <c r="AJ8" s="23"/>
      <c r="AK8" s="23"/>
      <c r="AL8" s="24"/>
      <c r="AN8" s="6" t="s">
        <v>9</v>
      </c>
      <c r="AO8" s="23"/>
      <c r="AP8" s="23"/>
      <c r="AQ8" s="23"/>
      <c r="AR8" s="23"/>
      <c r="AS8" s="23"/>
      <c r="AT8" s="23"/>
      <c r="AU8" s="24"/>
      <c r="AW8" s="6" t="s">
        <v>9</v>
      </c>
      <c r="AX8" s="23"/>
      <c r="AY8" s="23"/>
      <c r="AZ8" s="23"/>
      <c r="BA8" s="23"/>
      <c r="BB8" s="23"/>
      <c r="BC8" s="24"/>
      <c r="BE8" s="6" t="s">
        <v>9</v>
      </c>
      <c r="BF8" s="23"/>
      <c r="BG8" s="23"/>
      <c r="BH8" s="23"/>
      <c r="BI8" s="23"/>
      <c r="BJ8" s="23"/>
      <c r="BK8" s="24"/>
      <c r="BM8" s="6" t="s">
        <v>9</v>
      </c>
      <c r="BN8" s="23"/>
      <c r="BO8" s="23"/>
      <c r="BP8" s="23"/>
      <c r="BQ8" s="23"/>
      <c r="BR8" s="23"/>
      <c r="BS8" s="24"/>
      <c r="BU8" s="6" t="s">
        <v>9</v>
      </c>
      <c r="BV8" s="23"/>
      <c r="BW8" s="23"/>
      <c r="BX8" s="23"/>
      <c r="BY8" s="23"/>
      <c r="BZ8" s="23"/>
      <c r="CA8" s="24"/>
      <c r="CC8" s="6" t="s">
        <v>9</v>
      </c>
      <c r="CD8" s="23"/>
      <c r="CE8" s="23"/>
      <c r="CF8" s="23"/>
      <c r="CG8" s="23"/>
      <c r="CH8" s="23"/>
      <c r="CI8" s="24"/>
      <c r="CK8" s="6" t="s">
        <v>9</v>
      </c>
      <c r="CL8" s="23"/>
      <c r="CM8" s="23"/>
      <c r="CN8" s="23"/>
      <c r="CO8" s="23"/>
      <c r="CP8" s="23"/>
      <c r="CQ8" s="23"/>
      <c r="CR8" s="24"/>
      <c r="CT8" s="6" t="s">
        <v>9</v>
      </c>
      <c r="CU8" s="23"/>
      <c r="CV8" s="23"/>
      <c r="CW8" s="23"/>
      <c r="CX8" s="23"/>
      <c r="CY8" s="23"/>
      <c r="CZ8" s="23"/>
      <c r="DA8" s="24"/>
      <c r="DC8" s="6" t="s">
        <v>9</v>
      </c>
      <c r="DD8" s="23"/>
      <c r="DE8" s="23"/>
      <c r="DF8" s="23"/>
      <c r="DG8" s="23"/>
      <c r="DH8" s="23"/>
      <c r="DI8" s="23"/>
      <c r="DJ8" s="24"/>
      <c r="DL8" s="6" t="s">
        <v>9</v>
      </c>
      <c r="DM8" s="23"/>
      <c r="DN8" s="23"/>
      <c r="DO8" s="23"/>
      <c r="DP8" s="23"/>
      <c r="DQ8" s="23"/>
      <c r="DR8" s="23"/>
      <c r="DS8" s="24"/>
      <c r="DU8" s="6" t="s">
        <v>9</v>
      </c>
      <c r="DV8" s="23"/>
      <c r="DW8" s="23"/>
      <c r="DX8" s="23"/>
      <c r="DY8" s="23"/>
      <c r="DZ8" s="23"/>
      <c r="EA8" s="23"/>
      <c r="EB8" s="24"/>
      <c r="ED8" s="6" t="s">
        <v>9</v>
      </c>
      <c r="EE8" s="23"/>
      <c r="EF8" s="23"/>
      <c r="EG8" s="23"/>
      <c r="EH8" s="23"/>
      <c r="EI8" s="23"/>
      <c r="EJ8" s="23"/>
      <c r="EK8" s="24"/>
      <c r="EM8" s="6" t="s">
        <v>9</v>
      </c>
      <c r="EN8" s="23"/>
      <c r="EO8" s="23"/>
      <c r="EP8" s="23"/>
      <c r="EQ8" s="23"/>
      <c r="ER8" s="23"/>
      <c r="ES8" s="23"/>
      <c r="ET8" s="24"/>
      <c r="EV8" s="6" t="s">
        <v>9</v>
      </c>
      <c r="EW8" s="23"/>
      <c r="EX8" s="23"/>
      <c r="EY8" s="23"/>
      <c r="EZ8" s="23"/>
      <c r="FA8" s="23"/>
      <c r="FB8" s="23"/>
      <c r="FC8" s="24"/>
      <c r="FE8" s="6" t="s">
        <v>9</v>
      </c>
      <c r="FF8" s="23"/>
      <c r="FG8" s="23"/>
      <c r="FH8" s="23"/>
      <c r="FI8" s="23"/>
      <c r="FJ8" s="23"/>
      <c r="FK8" s="23"/>
      <c r="FL8" s="24"/>
      <c r="FN8" s="25"/>
      <c r="FO8" s="70"/>
      <c r="FP8" s="70"/>
      <c r="FQ8" s="70"/>
      <c r="FS8" s="25"/>
      <c r="FT8" s="70"/>
      <c r="FU8" s="70"/>
      <c r="FV8" s="70"/>
    </row>
    <row r="9" spans="1:178" x14ac:dyDescent="0.2">
      <c r="A9" s="6" t="s">
        <v>57</v>
      </c>
      <c r="B9" s="23"/>
      <c r="C9" s="23"/>
      <c r="D9" s="23"/>
      <c r="E9" s="23"/>
      <c r="F9" s="23"/>
      <c r="G9" s="23"/>
      <c r="H9" s="23"/>
      <c r="I9" s="24"/>
      <c r="K9" s="6" t="s">
        <v>57</v>
      </c>
      <c r="L9" s="23"/>
      <c r="M9" s="23"/>
      <c r="N9" s="23"/>
      <c r="O9" s="23"/>
      <c r="P9" s="23"/>
      <c r="Q9" s="23"/>
      <c r="R9" s="23"/>
      <c r="S9" s="24"/>
      <c r="U9" s="6" t="s">
        <v>56</v>
      </c>
      <c r="V9" s="23"/>
      <c r="W9" s="23"/>
      <c r="X9" s="23"/>
      <c r="Y9" s="23"/>
      <c r="Z9" s="23"/>
      <c r="AA9" s="23"/>
      <c r="AB9" s="23"/>
      <c r="AC9" s="24"/>
      <c r="AE9" s="6" t="s">
        <v>39</v>
      </c>
      <c r="AF9" s="23"/>
      <c r="AG9" s="23"/>
      <c r="AH9" s="23"/>
      <c r="AI9" s="23"/>
      <c r="AJ9" s="23"/>
      <c r="AK9" s="23"/>
      <c r="AL9" s="24"/>
      <c r="AN9" s="6" t="s">
        <v>40</v>
      </c>
      <c r="AO9" s="23"/>
      <c r="AP9" s="23"/>
      <c r="AQ9" s="23"/>
      <c r="AR9" s="23"/>
      <c r="AS9" s="23"/>
      <c r="AT9" s="23"/>
      <c r="AU9" s="24"/>
      <c r="AW9" s="6" t="s">
        <v>41</v>
      </c>
      <c r="AX9" s="23"/>
      <c r="AY9" s="23"/>
      <c r="AZ9" s="23"/>
      <c r="BA9" s="23"/>
      <c r="BB9" s="23"/>
      <c r="BC9" s="24"/>
      <c r="BE9" s="6" t="s">
        <v>35</v>
      </c>
      <c r="BF9" s="23"/>
      <c r="BG9" s="23"/>
      <c r="BH9" s="23"/>
      <c r="BI9" s="23"/>
      <c r="BJ9" s="23"/>
      <c r="BK9" s="24"/>
      <c r="BM9" s="6" t="s">
        <v>33</v>
      </c>
      <c r="BN9" s="23"/>
      <c r="BO9" s="23"/>
      <c r="BP9" s="23"/>
      <c r="BQ9" s="23"/>
      <c r="BR9" s="23"/>
      <c r="BS9" s="24"/>
      <c r="BU9" s="6" t="s">
        <v>34</v>
      </c>
      <c r="BV9" s="23"/>
      <c r="BW9" s="23"/>
      <c r="BX9" s="23"/>
      <c r="BY9" s="23"/>
      <c r="BZ9" s="23"/>
      <c r="CA9" s="24"/>
      <c r="CC9" s="6" t="s">
        <v>30</v>
      </c>
      <c r="CD9" s="23"/>
      <c r="CE9" s="23"/>
      <c r="CF9" s="23"/>
      <c r="CG9" s="23"/>
      <c r="CH9" s="23"/>
      <c r="CI9" s="24"/>
      <c r="CK9" s="6" t="s">
        <v>27</v>
      </c>
      <c r="CL9" s="23"/>
      <c r="CM9" s="23"/>
      <c r="CN9" s="23"/>
      <c r="CO9" s="23"/>
      <c r="CP9" s="23"/>
      <c r="CQ9" s="23"/>
      <c r="CR9" s="24"/>
      <c r="CT9" s="6" t="s">
        <v>28</v>
      </c>
      <c r="CU9" s="23"/>
      <c r="CV9" s="23"/>
      <c r="CW9" s="23"/>
      <c r="CX9" s="23"/>
      <c r="CY9" s="23"/>
      <c r="CZ9" s="23"/>
      <c r="DA9" s="24"/>
      <c r="DC9" s="6" t="s">
        <v>25</v>
      </c>
      <c r="DD9" s="23"/>
      <c r="DE9" s="23"/>
      <c r="DF9" s="23"/>
      <c r="DG9" s="23"/>
      <c r="DH9" s="23"/>
      <c r="DI9" s="23"/>
      <c r="DJ9" s="24"/>
      <c r="DL9" s="6" t="s">
        <v>29</v>
      </c>
      <c r="DM9" s="23"/>
      <c r="DN9" s="23"/>
      <c r="DO9" s="23"/>
      <c r="DP9" s="23"/>
      <c r="DQ9" s="23"/>
      <c r="DR9" s="23"/>
      <c r="DS9" s="24"/>
      <c r="DU9" s="6" t="s">
        <v>20</v>
      </c>
      <c r="DV9" s="23"/>
      <c r="DW9" s="23"/>
      <c r="DX9" s="23"/>
      <c r="DY9" s="23"/>
      <c r="DZ9" s="23"/>
      <c r="EA9" s="23"/>
      <c r="EB9" s="24"/>
      <c r="ED9" s="6" t="s">
        <v>19</v>
      </c>
      <c r="EE9" s="23"/>
      <c r="EF9" s="23"/>
      <c r="EG9" s="23"/>
      <c r="EH9" s="23"/>
      <c r="EI9" s="23"/>
      <c r="EJ9" s="23"/>
      <c r="EK9" s="24"/>
      <c r="EM9" s="6" t="s">
        <v>18</v>
      </c>
      <c r="EN9" s="23"/>
      <c r="EO9" s="23"/>
      <c r="EP9" s="23"/>
      <c r="EQ9" s="23"/>
      <c r="ER9" s="23"/>
      <c r="ES9" s="23"/>
      <c r="ET9" s="24"/>
      <c r="EV9" s="6" t="s">
        <v>17</v>
      </c>
      <c r="EW9" s="23"/>
      <c r="EX9" s="23"/>
      <c r="EY9" s="23"/>
      <c r="EZ9" s="23"/>
      <c r="FA9" s="23"/>
      <c r="FB9" s="23"/>
      <c r="FC9" s="24"/>
      <c r="FE9" s="6" t="s">
        <v>16</v>
      </c>
      <c r="FF9" s="23"/>
      <c r="FG9" s="23"/>
      <c r="FH9" s="23"/>
      <c r="FI9" s="23"/>
      <c r="FJ9" s="23"/>
      <c r="FK9" s="23"/>
      <c r="FL9" s="24"/>
      <c r="FN9" s="25"/>
      <c r="FO9" s="70"/>
      <c r="FP9" s="70"/>
      <c r="FQ9" s="70"/>
      <c r="FS9" s="25"/>
      <c r="FT9" s="70"/>
      <c r="FU9" s="70"/>
      <c r="FV9" s="70"/>
    </row>
    <row r="10" spans="1:178" s="11" customFormat="1" x14ac:dyDescent="0.2">
      <c r="A10" s="10" t="s">
        <v>10</v>
      </c>
      <c r="B10" s="20">
        <v>17.416</v>
      </c>
      <c r="C10" s="20">
        <v>1.8320000000000001</v>
      </c>
      <c r="D10" s="20">
        <v>2.3450000000000002</v>
      </c>
      <c r="E10" s="20">
        <v>6.7569999999999997</v>
      </c>
      <c r="F10" s="20">
        <v>4.9039999999999999</v>
      </c>
      <c r="G10" s="20">
        <v>8.2780000000000005</v>
      </c>
      <c r="H10" s="20">
        <v>-9.6989999999999998</v>
      </c>
      <c r="I10" s="21">
        <f>SUM(B10:H10)</f>
        <v>31.833000000000006</v>
      </c>
      <c r="K10" s="10" t="s">
        <v>10</v>
      </c>
      <c r="L10" s="20">
        <v>17.425999999999998</v>
      </c>
      <c r="M10" s="20">
        <v>1.9059999999999999</v>
      </c>
      <c r="N10" s="20">
        <v>2.4300000000000002</v>
      </c>
      <c r="O10" s="20">
        <v>6.73</v>
      </c>
      <c r="P10" s="20">
        <f>5.257</f>
        <v>5.2569999999999997</v>
      </c>
      <c r="Q10" s="20">
        <v>6.4109999999999996</v>
      </c>
      <c r="R10" s="20">
        <v>-12.848000000000001</v>
      </c>
      <c r="S10" s="21">
        <f>SUM(L10:R10)</f>
        <v>27.311999999999998</v>
      </c>
      <c r="U10" s="10" t="s">
        <v>10</v>
      </c>
      <c r="V10" s="20">
        <v>10.622999999999999</v>
      </c>
      <c r="W10" s="20">
        <v>1.353</v>
      </c>
      <c r="X10" s="20">
        <v>0.28199999999999997</v>
      </c>
      <c r="Y10" s="20">
        <f>-1.006</f>
        <v>-1.006</v>
      </c>
      <c r="Z10" s="20">
        <f>2.939</f>
        <v>2.9390000000000001</v>
      </c>
      <c r="AA10" s="20">
        <v>2.7050000000000001</v>
      </c>
      <c r="AB10" s="20">
        <v>-8.5630000000000006</v>
      </c>
      <c r="AC10" s="21">
        <f>SUM(V10:AB10)</f>
        <v>8.3330000000000002</v>
      </c>
      <c r="AE10" s="10" t="s">
        <v>10</v>
      </c>
      <c r="AF10" s="20">
        <v>13.97</v>
      </c>
      <c r="AG10" s="20">
        <v>2.7970000000000002</v>
      </c>
      <c r="AH10" s="20">
        <v>1.0640000000000001</v>
      </c>
      <c r="AI10" s="20">
        <v>5.3390000000000004</v>
      </c>
      <c r="AJ10" s="20">
        <v>2.6040000000000001</v>
      </c>
      <c r="AK10" s="20">
        <v>-7.492</v>
      </c>
      <c r="AL10" s="21">
        <f>SUM(AF10:AK10)</f>
        <v>18.282</v>
      </c>
      <c r="AN10" s="10" t="s">
        <v>10</v>
      </c>
      <c r="AO10" s="20">
        <v>11.743</v>
      </c>
      <c r="AP10" s="20">
        <v>5.3819999999999997</v>
      </c>
      <c r="AQ10" s="20">
        <v>1.25</v>
      </c>
      <c r="AR10" s="20">
        <v>5.7149999999999999</v>
      </c>
      <c r="AS10" s="20">
        <v>4.8109999999999999</v>
      </c>
      <c r="AT10" s="20">
        <v>-5.431</v>
      </c>
      <c r="AU10" s="21">
        <f>SUM(AO10:AT10)</f>
        <v>23.47</v>
      </c>
      <c r="AW10" s="10" t="s">
        <v>10</v>
      </c>
      <c r="AX10" s="20">
        <v>10.523999999999999</v>
      </c>
      <c r="AY10" s="20">
        <v>5.05</v>
      </c>
      <c r="AZ10" s="20">
        <v>1.579</v>
      </c>
      <c r="BA10" s="20">
        <v>7.7930000000000001</v>
      </c>
      <c r="BB10" s="20">
        <v>2.7090000000000001</v>
      </c>
      <c r="BC10" s="21">
        <f>SUM(AX10:BB10)</f>
        <v>27.654999999999998</v>
      </c>
      <c r="BE10" s="10" t="s">
        <v>10</v>
      </c>
      <c r="BF10" s="20">
        <v>6.4989999999999997</v>
      </c>
      <c r="BG10" s="20">
        <v>3.895</v>
      </c>
      <c r="BH10" s="20">
        <v>1.1279999999999999</v>
      </c>
      <c r="BI10" s="20">
        <v>5.8250000000000002</v>
      </c>
      <c r="BJ10" s="20">
        <v>6.4290000000000003</v>
      </c>
      <c r="BK10" s="21">
        <f>SUM(BF10:BJ10)</f>
        <v>23.776000000000003</v>
      </c>
      <c r="BM10" s="10" t="s">
        <v>10</v>
      </c>
      <c r="BN10" s="20">
        <v>7.0940000000000003</v>
      </c>
      <c r="BO10" s="20">
        <v>3.55</v>
      </c>
      <c r="BP10" s="20">
        <v>1.032</v>
      </c>
      <c r="BQ10" s="20">
        <v>4.2729999999999997</v>
      </c>
      <c r="BR10" s="20">
        <v>4.1740000000000004</v>
      </c>
      <c r="BS10" s="21">
        <f>SUM(BN10:BR10)</f>
        <v>20.123000000000001</v>
      </c>
      <c r="BU10" s="10" t="s">
        <v>10</v>
      </c>
      <c r="BV10" s="41">
        <v>7.9749999999999996</v>
      </c>
      <c r="BW10" s="41">
        <v>2.7469999999999999</v>
      </c>
      <c r="BX10" s="41">
        <v>1.016</v>
      </c>
      <c r="BY10" s="41">
        <v>5.0149999999999997</v>
      </c>
      <c r="BZ10" s="41">
        <v>0.39</v>
      </c>
      <c r="CA10" s="21">
        <f>SUM(BV10:BZ10)</f>
        <v>17.143000000000001</v>
      </c>
      <c r="CC10" s="10" t="s">
        <v>10</v>
      </c>
      <c r="CD10" s="20">
        <v>8.0350000000000001</v>
      </c>
      <c r="CE10" s="20">
        <v>1.778</v>
      </c>
      <c r="CF10" s="20">
        <v>0.32800000000000001</v>
      </c>
      <c r="CG10" s="12">
        <v>4.4909999999999997</v>
      </c>
      <c r="CH10" s="12">
        <v>-2.7E-2</v>
      </c>
      <c r="CI10" s="21">
        <f>SUM(CD10:CH10)</f>
        <v>14.605</v>
      </c>
      <c r="CK10" s="10" t="s">
        <v>10</v>
      </c>
      <c r="CL10" s="20">
        <v>10.983000000000001</v>
      </c>
      <c r="CM10" s="20">
        <v>2.2599999999999998</v>
      </c>
      <c r="CN10" s="20">
        <v>0.23699999999999999</v>
      </c>
      <c r="CO10" s="12">
        <v>3.3330000000000002</v>
      </c>
      <c r="CP10" s="12">
        <v>-2.1000000000000001E-2</v>
      </c>
      <c r="CQ10" s="20">
        <v>0.27600000000000002</v>
      </c>
      <c r="CR10" s="21">
        <f>SUM(CL10:CQ10)</f>
        <v>17.068000000000001</v>
      </c>
      <c r="CT10" s="10" t="s">
        <v>10</v>
      </c>
      <c r="CU10" s="20">
        <v>8.8119999999999994</v>
      </c>
      <c r="CV10" s="20">
        <v>2.0299999999999998</v>
      </c>
      <c r="CW10" s="20">
        <v>0.312</v>
      </c>
      <c r="CX10" s="12">
        <v>2.403</v>
      </c>
      <c r="CY10" s="12">
        <v>-1.4999999999999999E-2</v>
      </c>
      <c r="CZ10" s="20">
        <v>2.02</v>
      </c>
      <c r="DA10" s="21">
        <v>15.561999999999999</v>
      </c>
      <c r="DC10" s="10" t="s">
        <v>10</v>
      </c>
      <c r="DD10" s="20">
        <v>7.407</v>
      </c>
      <c r="DE10" s="20">
        <v>1.49</v>
      </c>
      <c r="DF10" s="12">
        <v>-0.67300000000000004</v>
      </c>
      <c r="DG10" s="12">
        <v>3.3620000000000001</v>
      </c>
      <c r="DH10" s="12">
        <v>-0.28399999999999997</v>
      </c>
      <c r="DI10" s="20">
        <v>1.9790000000000001</v>
      </c>
      <c r="DJ10" s="21">
        <v>13.281000000000001</v>
      </c>
      <c r="DL10" s="10" t="s">
        <v>10</v>
      </c>
      <c r="DM10" s="20">
        <v>7.02</v>
      </c>
      <c r="DN10" s="20">
        <v>1.25</v>
      </c>
      <c r="DO10" s="20">
        <v>2.44</v>
      </c>
      <c r="DP10" s="12">
        <v>-0.32</v>
      </c>
      <c r="DQ10" s="12">
        <v>-1.4</v>
      </c>
      <c r="DR10" s="20">
        <v>1.29</v>
      </c>
      <c r="DS10" s="21">
        <v>10.29</v>
      </c>
      <c r="DU10" s="10" t="s">
        <v>10</v>
      </c>
      <c r="DV10" s="20">
        <v>8.68</v>
      </c>
      <c r="DW10" s="20">
        <v>0.97</v>
      </c>
      <c r="DX10" s="20">
        <v>2.2200000000000002</v>
      </c>
      <c r="DY10" s="20">
        <v>0.28999999999999998</v>
      </c>
      <c r="DZ10" s="20"/>
      <c r="EA10" s="20">
        <v>1.93</v>
      </c>
      <c r="EB10" s="21">
        <f>SUM(DV10:EA10)</f>
        <v>14.09</v>
      </c>
      <c r="ED10" s="10" t="s">
        <v>10</v>
      </c>
      <c r="EE10" s="20">
        <f>EK10-SUM(EF10:EJ13)</f>
        <v>8.5</v>
      </c>
      <c r="EF10" s="20">
        <v>0.82</v>
      </c>
      <c r="EG10" s="20">
        <v>0.56000000000000005</v>
      </c>
      <c r="EH10" s="20">
        <v>0.42</v>
      </c>
      <c r="EI10" s="20"/>
      <c r="EJ10" s="20">
        <v>1.63</v>
      </c>
      <c r="EK10" s="21">
        <v>11.93</v>
      </c>
      <c r="EM10" s="10" t="s">
        <v>10</v>
      </c>
      <c r="EN10" s="12">
        <v>7.78</v>
      </c>
      <c r="EO10" s="12">
        <v>-1.3</v>
      </c>
      <c r="EP10" s="12">
        <v>1.56</v>
      </c>
      <c r="EQ10" s="12">
        <v>-0.25</v>
      </c>
      <c r="ER10" s="20"/>
      <c r="ES10" s="20"/>
      <c r="ET10" s="21">
        <f>SUM(EN10:ES13)</f>
        <v>7.7900000000000009</v>
      </c>
      <c r="EV10" s="10" t="s">
        <v>10</v>
      </c>
      <c r="EW10" s="12">
        <f>5.32+1.69</f>
        <v>7.01</v>
      </c>
      <c r="EX10" s="12">
        <v>-1.43</v>
      </c>
      <c r="EY10" s="12">
        <v>2.2000000000000002</v>
      </c>
      <c r="EZ10" s="12">
        <v>-0.32</v>
      </c>
      <c r="FA10" s="20"/>
      <c r="FB10" s="20"/>
      <c r="FC10" s="21">
        <f>SUM(EW10:FB13)</f>
        <v>7.46</v>
      </c>
      <c r="FE10" s="10" t="s">
        <v>10</v>
      </c>
      <c r="FF10" s="12">
        <f>3.53+1.67</f>
        <v>5.1999999999999993</v>
      </c>
      <c r="FG10" s="12"/>
      <c r="FH10" s="12">
        <v>2.73</v>
      </c>
      <c r="FI10" s="12">
        <v>0.2</v>
      </c>
      <c r="FJ10" s="20"/>
      <c r="FK10" s="20"/>
      <c r="FL10" s="21">
        <f>SUM(FF10:FK13)</f>
        <v>8.129999999999999</v>
      </c>
      <c r="FN10" s="26"/>
      <c r="FO10" s="12"/>
      <c r="FP10" s="12"/>
      <c r="FQ10" s="12"/>
      <c r="FS10" s="26"/>
      <c r="FT10" s="12"/>
      <c r="FU10" s="12"/>
      <c r="FV10" s="12"/>
    </row>
    <row r="11" spans="1:178" x14ac:dyDescent="0.2">
      <c r="A11" s="6" t="s">
        <v>11</v>
      </c>
      <c r="B11" s="20"/>
      <c r="C11" s="20"/>
      <c r="D11" s="20"/>
      <c r="E11" s="20"/>
      <c r="F11" s="12"/>
      <c r="G11" s="12"/>
      <c r="H11" s="12"/>
      <c r="I11" s="43">
        <f>+I10/S10-1</f>
        <v>0.16553163444639751</v>
      </c>
      <c r="K11" s="6" t="s">
        <v>11</v>
      </c>
      <c r="L11" s="20"/>
      <c r="M11" s="20"/>
      <c r="N11" s="20"/>
      <c r="O11" s="20"/>
      <c r="P11" s="12"/>
      <c r="Q11" s="12"/>
      <c r="R11" s="12"/>
      <c r="S11" s="43">
        <f>+S10/AC10-1</f>
        <v>2.2775711028441132</v>
      </c>
      <c r="U11" s="6" t="s">
        <v>11</v>
      </c>
      <c r="V11" s="20"/>
      <c r="W11" s="20"/>
      <c r="X11" s="20"/>
      <c r="Y11" s="20"/>
      <c r="Z11" s="12"/>
      <c r="AA11" s="12"/>
      <c r="AB11" s="12"/>
      <c r="AC11" s="43">
        <f>+AC10/AL10-1</f>
        <v>-0.54419647740947386</v>
      </c>
      <c r="AE11" s="6" t="s">
        <v>11</v>
      </c>
      <c r="AF11" s="20"/>
      <c r="AG11" s="20"/>
      <c r="AH11" s="20"/>
      <c r="AI11" s="12"/>
      <c r="AJ11" s="12"/>
      <c r="AK11" s="12"/>
      <c r="AL11" s="43">
        <f>+AL10/AU10-1</f>
        <v>-0.22104814657008942</v>
      </c>
      <c r="AN11" s="6" t="s">
        <v>11</v>
      </c>
      <c r="AO11" s="20"/>
      <c r="AP11" s="20"/>
      <c r="AQ11" s="20"/>
      <c r="AR11" s="12"/>
      <c r="AS11" s="12"/>
      <c r="AT11" s="12"/>
      <c r="AU11" s="43">
        <f>+AU10/BC10-1</f>
        <v>-0.15132887362140657</v>
      </c>
      <c r="AW11" s="6" t="s">
        <v>11</v>
      </c>
      <c r="AX11" s="20"/>
      <c r="AY11" s="20"/>
      <c r="AZ11" s="20"/>
      <c r="BA11" s="12"/>
      <c r="BB11" s="12"/>
      <c r="BC11" s="43">
        <f>+BC10/BK10-1</f>
        <v>0.16314771197846545</v>
      </c>
      <c r="BE11" s="6" t="s">
        <v>11</v>
      </c>
      <c r="BF11" s="20"/>
      <c r="BG11" s="20"/>
      <c r="BH11" s="20"/>
      <c r="BI11" s="12"/>
      <c r="BJ11" s="12"/>
      <c r="BK11" s="43">
        <f>+BK10/BS10-1</f>
        <v>0.18153356855339675</v>
      </c>
      <c r="BM11" s="6" t="s">
        <v>11</v>
      </c>
      <c r="BN11" s="20"/>
      <c r="BO11" s="20"/>
      <c r="BP11" s="20"/>
      <c r="BQ11" s="12"/>
      <c r="BR11" s="12"/>
      <c r="BS11" s="43">
        <f>+BS10/CA10-1</f>
        <v>0.1738318847342939</v>
      </c>
      <c r="BU11" s="6" t="s">
        <v>11</v>
      </c>
      <c r="BV11" s="20"/>
      <c r="BW11" s="20"/>
      <c r="BX11" s="20"/>
      <c r="BY11" s="12"/>
      <c r="BZ11" s="12"/>
      <c r="CA11" s="43">
        <f>+CA10/CI10-1</f>
        <v>0.17377610407394739</v>
      </c>
      <c r="CC11" s="6" t="s">
        <v>11</v>
      </c>
      <c r="CD11" s="20"/>
      <c r="CE11" s="20"/>
      <c r="CF11" s="20"/>
      <c r="CG11" s="12"/>
      <c r="CH11" s="12"/>
      <c r="CI11" s="21"/>
      <c r="CK11" s="6" t="s">
        <v>11</v>
      </c>
      <c r="CL11" s="20"/>
      <c r="CM11" s="20"/>
      <c r="CN11" s="20"/>
      <c r="CO11" s="12"/>
      <c r="CP11" s="12"/>
      <c r="CQ11" s="20"/>
      <c r="CR11" s="21"/>
      <c r="CT11" s="6" t="s">
        <v>11</v>
      </c>
      <c r="CU11" s="20"/>
      <c r="CV11" s="20"/>
      <c r="CW11" s="20"/>
      <c r="CX11" s="12"/>
      <c r="CY11" s="12"/>
      <c r="CZ11" s="20"/>
      <c r="DA11" s="21"/>
      <c r="DC11" s="6" t="s">
        <v>11</v>
      </c>
      <c r="DD11" s="20"/>
      <c r="DE11" s="20"/>
      <c r="DF11" s="12"/>
      <c r="DG11" s="12"/>
      <c r="DH11" s="12"/>
      <c r="DI11" s="20"/>
      <c r="DJ11" s="21"/>
      <c r="DL11" s="6" t="s">
        <v>11</v>
      </c>
      <c r="DM11" s="20"/>
      <c r="DN11" s="20"/>
      <c r="DO11" s="20"/>
      <c r="DP11" s="12"/>
      <c r="DQ11" s="12"/>
      <c r="DR11" s="20"/>
      <c r="DS11" s="21"/>
      <c r="DU11" s="6" t="s">
        <v>11</v>
      </c>
      <c r="DV11" s="20"/>
      <c r="DW11" s="20"/>
      <c r="DX11" s="20"/>
      <c r="DY11" s="20"/>
      <c r="DZ11" s="20"/>
      <c r="EA11" s="20"/>
      <c r="EB11" s="21"/>
      <c r="ED11" s="6" t="s">
        <v>11</v>
      </c>
      <c r="EE11" s="20"/>
      <c r="EF11" s="20"/>
      <c r="EG11" s="20"/>
      <c r="EH11" s="20"/>
      <c r="EI11" s="20"/>
      <c r="EJ11" s="20"/>
      <c r="EK11" s="21"/>
      <c r="EM11" s="6" t="s">
        <v>11</v>
      </c>
      <c r="EN11" s="12"/>
      <c r="EO11" s="12"/>
      <c r="EP11" s="12"/>
      <c r="EQ11" s="12"/>
      <c r="ER11" s="20"/>
      <c r="ES11" s="20"/>
      <c r="ET11" s="21"/>
      <c r="EV11" s="6" t="s">
        <v>11</v>
      </c>
      <c r="EW11" s="12"/>
      <c r="EX11" s="12"/>
      <c r="EY11" s="12"/>
      <c r="EZ11" s="12"/>
      <c r="FA11" s="20"/>
      <c r="FB11" s="20"/>
      <c r="FC11" s="21"/>
      <c r="FE11" s="6" t="s">
        <v>11</v>
      </c>
      <c r="FF11" s="12"/>
      <c r="FG11" s="12"/>
      <c r="FH11" s="12"/>
      <c r="FI11" s="12"/>
      <c r="FJ11" s="20"/>
      <c r="FK11" s="20"/>
      <c r="FL11" s="21"/>
      <c r="FN11" s="25"/>
      <c r="FS11" s="25"/>
    </row>
    <row r="12" spans="1:178" x14ac:dyDescent="0.2">
      <c r="A12" s="6" t="s">
        <v>12</v>
      </c>
      <c r="B12" s="20"/>
      <c r="C12" s="20"/>
      <c r="D12" s="20"/>
      <c r="E12" s="20"/>
      <c r="F12" s="12"/>
      <c r="G12" s="12"/>
      <c r="H12" s="12"/>
      <c r="I12" s="21"/>
      <c r="K12" s="6" t="s">
        <v>12</v>
      </c>
      <c r="L12" s="20"/>
      <c r="M12" s="20"/>
      <c r="N12" s="20"/>
      <c r="O12" s="20"/>
      <c r="P12" s="12"/>
      <c r="Q12" s="12"/>
      <c r="R12" s="12"/>
      <c r="S12" s="21"/>
      <c r="U12" s="6" t="s">
        <v>12</v>
      </c>
      <c r="V12" s="20"/>
      <c r="W12" s="20"/>
      <c r="X12" s="20"/>
      <c r="Y12" s="20"/>
      <c r="Z12" s="12"/>
      <c r="AA12" s="12"/>
      <c r="AB12" s="12"/>
      <c r="AC12" s="21"/>
      <c r="AE12" s="6" t="s">
        <v>12</v>
      </c>
      <c r="AF12" s="20"/>
      <c r="AG12" s="20"/>
      <c r="AH12" s="20"/>
      <c r="AI12" s="12"/>
      <c r="AJ12" s="12"/>
      <c r="AK12" s="12"/>
      <c r="AL12" s="21"/>
      <c r="AN12" s="6" t="s">
        <v>12</v>
      </c>
      <c r="AO12" s="20"/>
      <c r="AP12" s="20"/>
      <c r="AQ12" s="20"/>
      <c r="AR12" s="12"/>
      <c r="AS12" s="12"/>
      <c r="AT12" s="12"/>
      <c r="AU12" s="21"/>
      <c r="AW12" s="6" t="s">
        <v>12</v>
      </c>
      <c r="AX12" s="20"/>
      <c r="AY12" s="20"/>
      <c r="AZ12" s="20"/>
      <c r="BA12" s="12"/>
      <c r="BB12" s="12"/>
      <c r="BC12" s="21"/>
      <c r="BE12" s="6" t="s">
        <v>12</v>
      </c>
      <c r="BF12" s="20"/>
      <c r="BG12" s="20"/>
      <c r="BH12" s="20"/>
      <c r="BI12" s="12"/>
      <c r="BJ12" s="12"/>
      <c r="BK12" s="21"/>
      <c r="BM12" s="6" t="s">
        <v>12</v>
      </c>
      <c r="BN12" s="20"/>
      <c r="BO12" s="20"/>
      <c r="BP12" s="20"/>
      <c r="BQ12" s="12"/>
      <c r="BR12" s="12"/>
      <c r="BS12" s="21"/>
      <c r="BU12" s="6" t="s">
        <v>12</v>
      </c>
      <c r="BV12" s="20"/>
      <c r="BW12" s="20"/>
      <c r="BX12" s="20"/>
      <c r="BY12" s="12"/>
      <c r="BZ12" s="12"/>
      <c r="CA12" s="21"/>
      <c r="CC12" s="6" t="s">
        <v>12</v>
      </c>
      <c r="CD12" s="20"/>
      <c r="CE12" s="20"/>
      <c r="CF12" s="20"/>
      <c r="CG12" s="12"/>
      <c r="CH12" s="12"/>
      <c r="CI12" s="21"/>
      <c r="CK12" s="6" t="s">
        <v>12</v>
      </c>
      <c r="CL12" s="20"/>
      <c r="CM12" s="20"/>
      <c r="CN12" s="20"/>
      <c r="CO12" s="12"/>
      <c r="CP12" s="12"/>
      <c r="CQ12" s="20"/>
      <c r="CR12" s="21"/>
      <c r="CT12" s="6" t="s">
        <v>12</v>
      </c>
      <c r="CU12" s="20"/>
      <c r="CV12" s="20"/>
      <c r="CW12" s="20"/>
      <c r="CX12" s="12"/>
      <c r="CY12" s="12"/>
      <c r="CZ12" s="20"/>
      <c r="DA12" s="21"/>
      <c r="DC12" s="6" t="s">
        <v>12</v>
      </c>
      <c r="DD12" s="20"/>
      <c r="DE12" s="20"/>
      <c r="DF12" s="12"/>
      <c r="DG12" s="12"/>
      <c r="DH12" s="12"/>
      <c r="DI12" s="20"/>
      <c r="DJ12" s="21"/>
      <c r="DL12" s="6" t="s">
        <v>12</v>
      </c>
      <c r="DM12" s="20"/>
      <c r="DN12" s="20"/>
      <c r="DO12" s="20"/>
      <c r="DP12" s="12"/>
      <c r="DQ12" s="12"/>
      <c r="DR12" s="20"/>
      <c r="DS12" s="21"/>
      <c r="DU12" s="6" t="s">
        <v>12</v>
      </c>
      <c r="DV12" s="20"/>
      <c r="DW12" s="20"/>
      <c r="DX12" s="20"/>
      <c r="DY12" s="20"/>
      <c r="DZ12" s="20"/>
      <c r="EA12" s="20"/>
      <c r="EB12" s="21"/>
      <c r="ED12" s="6" t="s">
        <v>12</v>
      </c>
      <c r="EE12" s="20"/>
      <c r="EF12" s="20"/>
      <c r="EG12" s="20"/>
      <c r="EH12" s="20"/>
      <c r="EI12" s="20"/>
      <c r="EJ12" s="20"/>
      <c r="EK12" s="21"/>
      <c r="EM12" s="6" t="s">
        <v>12</v>
      </c>
      <c r="EN12" s="12"/>
      <c r="EO12" s="12"/>
      <c r="EP12" s="12"/>
      <c r="EQ12" s="12"/>
      <c r="ER12" s="20"/>
      <c r="ES12" s="20"/>
      <c r="ET12" s="21"/>
      <c r="EV12" s="6" t="s">
        <v>12</v>
      </c>
      <c r="EW12" s="12"/>
      <c r="EX12" s="12"/>
      <c r="EY12" s="12"/>
      <c r="EZ12" s="12"/>
      <c r="FA12" s="20"/>
      <c r="FB12" s="20"/>
      <c r="FC12" s="21"/>
      <c r="FE12" s="6" t="s">
        <v>12</v>
      </c>
      <c r="FF12" s="12"/>
      <c r="FG12" s="12"/>
      <c r="FH12" s="12"/>
      <c r="FI12" s="12"/>
      <c r="FJ12" s="20"/>
      <c r="FK12" s="20"/>
      <c r="FL12" s="21"/>
      <c r="FN12" s="25"/>
      <c r="FS12" s="25"/>
    </row>
    <row r="13" spans="1:178" x14ac:dyDescent="0.2">
      <c r="A13" s="6" t="s">
        <v>8</v>
      </c>
      <c r="B13" s="20"/>
      <c r="C13" s="20"/>
      <c r="D13" s="20"/>
      <c r="E13" s="20"/>
      <c r="F13" s="12"/>
      <c r="G13" s="12"/>
      <c r="H13" s="12"/>
      <c r="I13" s="21"/>
      <c r="K13" s="6" t="s">
        <v>8</v>
      </c>
      <c r="L13" s="20"/>
      <c r="M13" s="20"/>
      <c r="N13" s="20"/>
      <c r="O13" s="20"/>
      <c r="P13" s="12"/>
      <c r="Q13" s="12"/>
      <c r="R13" s="12"/>
      <c r="S13" s="21"/>
      <c r="U13" s="6" t="s">
        <v>8</v>
      </c>
      <c r="V13" s="20"/>
      <c r="W13" s="20"/>
      <c r="X13" s="20"/>
      <c r="Y13" s="20"/>
      <c r="Z13" s="12"/>
      <c r="AA13" s="12"/>
      <c r="AB13" s="12"/>
      <c r="AC13" s="21"/>
      <c r="AE13" s="6" t="s">
        <v>8</v>
      </c>
      <c r="AF13" s="20"/>
      <c r="AG13" s="20"/>
      <c r="AH13" s="20"/>
      <c r="AI13" s="12"/>
      <c r="AJ13" s="12"/>
      <c r="AK13" s="12"/>
      <c r="AL13" s="21"/>
      <c r="AN13" s="6" t="s">
        <v>8</v>
      </c>
      <c r="AO13" s="20"/>
      <c r="AP13" s="20"/>
      <c r="AQ13" s="20"/>
      <c r="AR13" s="12"/>
      <c r="AS13" s="12"/>
      <c r="AT13" s="12"/>
      <c r="AU13" s="21"/>
      <c r="AW13" s="6" t="s">
        <v>8</v>
      </c>
      <c r="AX13" s="20"/>
      <c r="AY13" s="20"/>
      <c r="AZ13" s="20"/>
      <c r="BA13" s="12"/>
      <c r="BB13" s="12"/>
      <c r="BC13" s="21"/>
      <c r="BE13" s="6" t="s">
        <v>8</v>
      </c>
      <c r="BF13" s="20"/>
      <c r="BG13" s="20"/>
      <c r="BH13" s="20"/>
      <c r="BI13" s="12"/>
      <c r="BJ13" s="12"/>
      <c r="BK13" s="21"/>
      <c r="BM13" s="6" t="s">
        <v>8</v>
      </c>
      <c r="BN13" s="20"/>
      <c r="BO13" s="20"/>
      <c r="BP13" s="20"/>
      <c r="BQ13" s="12"/>
      <c r="BR13" s="12"/>
      <c r="BS13" s="21"/>
      <c r="BU13" s="6" t="s">
        <v>8</v>
      </c>
      <c r="BV13" s="20"/>
      <c r="BW13" s="20"/>
      <c r="BX13" s="20"/>
      <c r="BY13" s="12"/>
      <c r="BZ13" s="12"/>
      <c r="CA13" s="21"/>
      <c r="CC13" s="6" t="s">
        <v>8</v>
      </c>
      <c r="CD13" s="20"/>
      <c r="CE13" s="20"/>
      <c r="CF13" s="20"/>
      <c r="CG13" s="12"/>
      <c r="CH13" s="12"/>
      <c r="CI13" s="21"/>
      <c r="CK13" s="6" t="s">
        <v>8</v>
      </c>
      <c r="CL13" s="20"/>
      <c r="CM13" s="20"/>
      <c r="CN13" s="20"/>
      <c r="CO13" s="12"/>
      <c r="CP13" s="12"/>
      <c r="CQ13" s="20"/>
      <c r="CR13" s="21"/>
      <c r="CT13" s="6" t="s">
        <v>8</v>
      </c>
      <c r="CU13" s="20"/>
      <c r="CV13" s="20"/>
      <c r="CW13" s="20"/>
      <c r="CX13" s="12"/>
      <c r="CY13" s="12"/>
      <c r="CZ13" s="20"/>
      <c r="DA13" s="21"/>
      <c r="DC13" s="6" t="s">
        <v>8</v>
      </c>
      <c r="DD13" s="20"/>
      <c r="DE13" s="20"/>
      <c r="DF13" s="12"/>
      <c r="DG13" s="12"/>
      <c r="DH13" s="12"/>
      <c r="DI13" s="20"/>
      <c r="DJ13" s="21"/>
      <c r="DL13" s="6" t="s">
        <v>8</v>
      </c>
      <c r="DM13" s="20"/>
      <c r="DN13" s="20"/>
      <c r="DO13" s="20"/>
      <c r="DP13" s="12"/>
      <c r="DQ13" s="12"/>
      <c r="DR13" s="20"/>
      <c r="DS13" s="21"/>
      <c r="DU13" s="6" t="s">
        <v>8</v>
      </c>
      <c r="DV13" s="20"/>
      <c r="DW13" s="20"/>
      <c r="DX13" s="20"/>
      <c r="DY13" s="20"/>
      <c r="DZ13" s="20"/>
      <c r="EA13" s="20"/>
      <c r="EB13" s="21"/>
      <c r="ED13" s="6" t="s">
        <v>8</v>
      </c>
      <c r="EE13" s="20"/>
      <c r="EF13" s="20"/>
      <c r="EG13" s="20"/>
      <c r="EH13" s="20"/>
      <c r="EI13" s="20"/>
      <c r="EJ13" s="20"/>
      <c r="EK13" s="21"/>
      <c r="EM13" s="6" t="s">
        <v>8</v>
      </c>
      <c r="EN13" s="12"/>
      <c r="EO13" s="12"/>
      <c r="EP13" s="12"/>
      <c r="EQ13" s="12"/>
      <c r="ER13" s="20"/>
      <c r="ES13" s="20"/>
      <c r="ET13" s="21"/>
      <c r="EV13" s="6" t="s">
        <v>8</v>
      </c>
      <c r="EW13" s="12"/>
      <c r="EX13" s="12"/>
      <c r="EY13" s="12"/>
      <c r="EZ13" s="12"/>
      <c r="FA13" s="20"/>
      <c r="FB13" s="20"/>
      <c r="FC13" s="21"/>
      <c r="FE13" s="6" t="s">
        <v>8</v>
      </c>
      <c r="FF13" s="12"/>
      <c r="FG13" s="12"/>
      <c r="FH13" s="12"/>
      <c r="FI13" s="12"/>
      <c r="FJ13" s="20"/>
      <c r="FK13" s="20"/>
      <c r="FL13" s="21"/>
      <c r="FN13" s="25"/>
      <c r="FS13" s="25"/>
    </row>
    <row r="14" spans="1:178" x14ac:dyDescent="0.2">
      <c r="A14" s="6" t="s">
        <v>13</v>
      </c>
      <c r="B14" s="66">
        <v>772</v>
      </c>
      <c r="C14" s="66">
        <v>166</v>
      </c>
      <c r="D14" s="66">
        <v>421</v>
      </c>
      <c r="E14" s="16">
        <v>596</v>
      </c>
      <c r="F14" s="66">
        <v>439</v>
      </c>
      <c r="G14" s="66">
        <v>340</v>
      </c>
      <c r="H14" s="16"/>
      <c r="I14" s="68">
        <f>SUM(B14:G15)</f>
        <v>2734</v>
      </c>
      <c r="K14" s="6" t="s">
        <v>13</v>
      </c>
      <c r="L14" s="66">
        <v>734</v>
      </c>
      <c r="M14" s="66">
        <v>161</v>
      </c>
      <c r="N14" s="66">
        <v>383</v>
      </c>
      <c r="O14" s="16">
        <v>592</v>
      </c>
      <c r="P14" s="66">
        <v>465</v>
      </c>
      <c r="Q14" s="66">
        <v>318</v>
      </c>
      <c r="R14" s="16"/>
      <c r="S14" s="68">
        <f>SUM(L14:Q15)</f>
        <v>2653</v>
      </c>
      <c r="U14" s="6" t="s">
        <v>13</v>
      </c>
      <c r="V14" s="66">
        <v>687</v>
      </c>
      <c r="W14" s="66">
        <v>357</v>
      </c>
      <c r="X14" s="66">
        <v>373</v>
      </c>
      <c r="Y14" s="16">
        <v>342</v>
      </c>
      <c r="Z14" s="66">
        <v>436</v>
      </c>
      <c r="AA14" s="66">
        <v>255</v>
      </c>
      <c r="AB14" s="16"/>
      <c r="AC14" s="68">
        <f>SUM(V14:AA15)</f>
        <v>2450</v>
      </c>
      <c r="AE14" s="6" t="s">
        <v>13</v>
      </c>
      <c r="AF14" s="66">
        <v>702</v>
      </c>
      <c r="AG14" s="66">
        <v>335</v>
      </c>
      <c r="AH14" s="66">
        <v>346</v>
      </c>
      <c r="AI14" s="66">
        <v>807</v>
      </c>
      <c r="AJ14" s="66">
        <v>302</v>
      </c>
      <c r="AK14" s="16"/>
      <c r="AL14" s="68">
        <f>SUM(AF14:AJ15)</f>
        <v>2492</v>
      </c>
      <c r="AN14" s="6" t="s">
        <v>13</v>
      </c>
      <c r="AO14" s="66">
        <v>837</v>
      </c>
      <c r="AP14" s="66">
        <v>364</v>
      </c>
      <c r="AQ14" s="66">
        <v>289</v>
      </c>
      <c r="AR14" s="66">
        <v>834</v>
      </c>
      <c r="AS14" s="66">
        <v>273</v>
      </c>
      <c r="AT14" s="16"/>
      <c r="AU14" s="68">
        <f>SUM(AO14:AS15)</f>
        <v>2597</v>
      </c>
      <c r="AW14" s="6" t="s">
        <v>13</v>
      </c>
      <c r="AX14" s="66">
        <v>783</v>
      </c>
      <c r="AY14" s="66">
        <v>368</v>
      </c>
      <c r="AZ14" s="66">
        <v>314</v>
      </c>
      <c r="BA14" s="66">
        <v>708</v>
      </c>
      <c r="BB14" s="66">
        <v>310</v>
      </c>
      <c r="BC14" s="68">
        <f>SUM(AX14:BB15)</f>
        <v>2483</v>
      </c>
      <c r="BE14" s="6" t="s">
        <v>13</v>
      </c>
      <c r="BF14" s="66">
        <v>743</v>
      </c>
      <c r="BG14" s="66">
        <v>326</v>
      </c>
      <c r="BH14" s="66">
        <v>277</v>
      </c>
      <c r="BI14" s="66">
        <v>611</v>
      </c>
      <c r="BJ14" s="66">
        <v>361</v>
      </c>
      <c r="BK14" s="68">
        <f>SUM(BF14:BJ15)</f>
        <v>2318</v>
      </c>
      <c r="BM14" s="6" t="s">
        <v>13</v>
      </c>
      <c r="BN14" s="66">
        <v>789</v>
      </c>
      <c r="BO14" s="66">
        <v>298</v>
      </c>
      <c r="BP14" s="66">
        <v>227</v>
      </c>
      <c r="BQ14" s="66">
        <v>532</v>
      </c>
      <c r="BR14" s="66">
        <v>240</v>
      </c>
      <c r="BS14" s="68">
        <f>SUM(BN14:BR15)</f>
        <v>2086</v>
      </c>
      <c r="BU14" s="6" t="s">
        <v>13</v>
      </c>
      <c r="BV14" s="66">
        <v>773</v>
      </c>
      <c r="BW14" s="66">
        <v>208</v>
      </c>
      <c r="BX14" s="66">
        <v>185</v>
      </c>
      <c r="BY14" s="66">
        <v>532</v>
      </c>
      <c r="BZ14" s="66">
        <v>187</v>
      </c>
      <c r="CA14" s="68">
        <f>SUM(BV14:BZ15)</f>
        <v>1885</v>
      </c>
      <c r="CC14" s="6" t="s">
        <v>13</v>
      </c>
      <c r="CD14" s="66">
        <v>656</v>
      </c>
      <c r="CE14" s="66">
        <v>198</v>
      </c>
      <c r="CF14" s="66">
        <v>175</v>
      </c>
      <c r="CG14" s="66">
        <v>530</v>
      </c>
      <c r="CH14" s="66">
        <v>140</v>
      </c>
      <c r="CI14" s="68">
        <f>SUM(CD14:CH15)</f>
        <v>1699</v>
      </c>
      <c r="CK14" s="6" t="s">
        <v>13</v>
      </c>
      <c r="CL14" s="66">
        <v>656</v>
      </c>
      <c r="CM14" s="66">
        <v>165</v>
      </c>
      <c r="CN14" s="66">
        <v>120</v>
      </c>
      <c r="CO14" s="66">
        <v>602</v>
      </c>
      <c r="CP14" s="66">
        <v>91</v>
      </c>
      <c r="CQ14" s="66">
        <v>74</v>
      </c>
      <c r="CR14" s="68">
        <f>SUM(CL14:CQ15)</f>
        <v>1708</v>
      </c>
      <c r="CT14" s="6" t="s">
        <v>13</v>
      </c>
      <c r="CU14" s="66">
        <v>582</v>
      </c>
      <c r="CV14" s="66">
        <v>102</v>
      </c>
      <c r="CW14" s="66">
        <v>64</v>
      </c>
      <c r="CX14" s="66">
        <v>586</v>
      </c>
      <c r="CY14" s="66">
        <v>79</v>
      </c>
      <c r="CZ14" s="16">
        <v>85</v>
      </c>
      <c r="DA14" s="18">
        <v>1498</v>
      </c>
      <c r="DC14" s="6" t="s">
        <v>13</v>
      </c>
      <c r="DD14" s="16">
        <v>478</v>
      </c>
      <c r="DE14" s="16">
        <v>86</v>
      </c>
      <c r="DF14" s="16">
        <v>16</v>
      </c>
      <c r="DG14" s="16">
        <v>536</v>
      </c>
      <c r="DH14" s="16">
        <v>52</v>
      </c>
      <c r="DI14" s="16">
        <v>83</v>
      </c>
      <c r="DJ14" s="18">
        <v>1251</v>
      </c>
      <c r="DL14" s="6" t="s">
        <v>13</v>
      </c>
      <c r="DM14" s="16">
        <v>478</v>
      </c>
      <c r="DN14" s="16">
        <v>64</v>
      </c>
      <c r="DO14" s="16">
        <v>445</v>
      </c>
      <c r="DP14" s="16">
        <v>22</v>
      </c>
      <c r="DQ14" s="16">
        <v>24</v>
      </c>
      <c r="DR14" s="16">
        <v>77</v>
      </c>
      <c r="DS14" s="18">
        <v>1110</v>
      </c>
      <c r="DU14" s="6" t="s">
        <v>13</v>
      </c>
      <c r="DV14" s="16">
        <v>490</v>
      </c>
      <c r="DW14" s="16">
        <v>59</v>
      </c>
      <c r="DX14" s="16">
        <v>433</v>
      </c>
      <c r="DY14" s="16">
        <v>26</v>
      </c>
      <c r="DZ14" s="16"/>
      <c r="EA14" s="16">
        <v>93</v>
      </c>
      <c r="EB14" s="18">
        <f>SUM(DV14:EA15)</f>
        <v>1101</v>
      </c>
      <c r="ED14" s="6" t="s">
        <v>13</v>
      </c>
      <c r="EE14" s="16">
        <f>532-67</f>
        <v>465</v>
      </c>
      <c r="EF14" s="16">
        <f>58-11</f>
        <v>47</v>
      </c>
      <c r="EG14" s="16">
        <f>414</f>
        <v>414</v>
      </c>
      <c r="EH14" s="16">
        <f>35</f>
        <v>35</v>
      </c>
      <c r="EI14" s="16"/>
      <c r="EJ14" s="16">
        <f>67</f>
        <v>67</v>
      </c>
      <c r="EK14" s="18">
        <f>SUM(EE14:EJ15)</f>
        <v>1028</v>
      </c>
      <c r="EM14" s="6" t="s">
        <v>13</v>
      </c>
      <c r="EN14" s="16">
        <v>397</v>
      </c>
      <c r="EO14" s="16">
        <v>29</v>
      </c>
      <c r="EP14" s="16">
        <v>423</v>
      </c>
      <c r="EQ14" s="16">
        <v>31</v>
      </c>
      <c r="ER14" s="16"/>
      <c r="ES14" s="16"/>
      <c r="ET14" s="18">
        <f>SUM(EN14:ES15)</f>
        <v>880</v>
      </c>
      <c r="EV14" s="6" t="s">
        <v>13</v>
      </c>
      <c r="EW14" s="16">
        <f>365+4</f>
        <v>369</v>
      </c>
      <c r="EX14" s="16">
        <v>11</v>
      </c>
      <c r="EY14" s="16">
        <v>403</v>
      </c>
      <c r="EZ14" s="16">
        <v>23</v>
      </c>
      <c r="FA14" s="16"/>
      <c r="FB14" s="16"/>
      <c r="FC14" s="18">
        <f>SUM(EW14:FB15)</f>
        <v>806</v>
      </c>
      <c r="FE14" s="6" t="s">
        <v>13</v>
      </c>
      <c r="FF14" s="16">
        <f>397+5</f>
        <v>402</v>
      </c>
      <c r="FG14" s="16"/>
      <c r="FH14" s="16">
        <v>369</v>
      </c>
      <c r="FI14" s="16">
        <f>11+8</f>
        <v>19</v>
      </c>
      <c r="FJ14" s="16"/>
      <c r="FK14" s="16"/>
      <c r="FL14" s="18">
        <f>SUM(FF14:FK15)</f>
        <v>790</v>
      </c>
      <c r="FN14" s="25"/>
      <c r="FS14" s="25"/>
    </row>
    <row r="15" spans="1:178" ht="13.5" thickBot="1" x14ac:dyDescent="0.25">
      <c r="A15" s="9" t="s">
        <v>14</v>
      </c>
      <c r="B15" s="67"/>
      <c r="C15" s="67"/>
      <c r="D15" s="67"/>
      <c r="E15" s="17"/>
      <c r="F15" s="67"/>
      <c r="G15" s="67"/>
      <c r="H15" s="17"/>
      <c r="I15" s="69"/>
      <c r="K15" s="9" t="s">
        <v>14</v>
      </c>
      <c r="L15" s="67"/>
      <c r="M15" s="67"/>
      <c r="N15" s="67"/>
      <c r="O15" s="17"/>
      <c r="P15" s="67"/>
      <c r="Q15" s="67"/>
      <c r="R15" s="17"/>
      <c r="S15" s="69"/>
      <c r="U15" s="9" t="s">
        <v>14</v>
      </c>
      <c r="V15" s="67"/>
      <c r="W15" s="67"/>
      <c r="X15" s="67"/>
      <c r="Y15" s="17"/>
      <c r="Z15" s="67"/>
      <c r="AA15" s="67"/>
      <c r="AB15" s="17"/>
      <c r="AC15" s="69"/>
      <c r="AE15" s="9" t="s">
        <v>14</v>
      </c>
      <c r="AF15" s="67"/>
      <c r="AG15" s="67"/>
      <c r="AH15" s="67"/>
      <c r="AI15" s="67"/>
      <c r="AJ15" s="67"/>
      <c r="AK15" s="17"/>
      <c r="AL15" s="69"/>
      <c r="AN15" s="9" t="s">
        <v>14</v>
      </c>
      <c r="AO15" s="67"/>
      <c r="AP15" s="67"/>
      <c r="AQ15" s="67"/>
      <c r="AR15" s="67"/>
      <c r="AS15" s="67"/>
      <c r="AT15" s="17"/>
      <c r="AU15" s="69"/>
      <c r="AW15" s="9" t="s">
        <v>14</v>
      </c>
      <c r="AX15" s="67"/>
      <c r="AY15" s="67"/>
      <c r="AZ15" s="67"/>
      <c r="BA15" s="67"/>
      <c r="BB15" s="67"/>
      <c r="BC15" s="69"/>
      <c r="BE15" s="9" t="s">
        <v>14</v>
      </c>
      <c r="BF15" s="67"/>
      <c r="BG15" s="67"/>
      <c r="BH15" s="67"/>
      <c r="BI15" s="67"/>
      <c r="BJ15" s="67"/>
      <c r="BK15" s="69"/>
      <c r="BM15" s="9" t="s">
        <v>14</v>
      </c>
      <c r="BN15" s="67"/>
      <c r="BO15" s="67"/>
      <c r="BP15" s="67"/>
      <c r="BQ15" s="67"/>
      <c r="BR15" s="67"/>
      <c r="BS15" s="69"/>
      <c r="BU15" s="9" t="s">
        <v>14</v>
      </c>
      <c r="BV15" s="67"/>
      <c r="BW15" s="67"/>
      <c r="BX15" s="67"/>
      <c r="BY15" s="67"/>
      <c r="BZ15" s="67"/>
      <c r="CA15" s="69"/>
      <c r="CC15" s="9" t="s">
        <v>14</v>
      </c>
      <c r="CD15" s="67"/>
      <c r="CE15" s="67"/>
      <c r="CF15" s="67"/>
      <c r="CG15" s="67"/>
      <c r="CH15" s="67"/>
      <c r="CI15" s="69"/>
      <c r="CK15" s="9" t="s">
        <v>14</v>
      </c>
      <c r="CL15" s="67"/>
      <c r="CM15" s="67"/>
      <c r="CN15" s="67"/>
      <c r="CO15" s="67"/>
      <c r="CP15" s="67"/>
      <c r="CQ15" s="67"/>
      <c r="CR15" s="69"/>
      <c r="CT15" s="9" t="s">
        <v>14</v>
      </c>
      <c r="CU15" s="67"/>
      <c r="CV15" s="67"/>
      <c r="CW15" s="67"/>
      <c r="CX15" s="67"/>
      <c r="CY15" s="67"/>
      <c r="CZ15" s="17"/>
      <c r="DA15" s="19"/>
      <c r="DC15" s="9" t="s">
        <v>14</v>
      </c>
      <c r="DD15" s="17"/>
      <c r="DE15" s="17"/>
      <c r="DF15" s="17"/>
      <c r="DG15" s="17"/>
      <c r="DH15" s="17"/>
      <c r="DI15" s="17"/>
      <c r="DJ15" s="19"/>
      <c r="DL15" s="9" t="s">
        <v>14</v>
      </c>
      <c r="DM15" s="17"/>
      <c r="DN15" s="17"/>
      <c r="DO15" s="17"/>
      <c r="DP15" s="17"/>
      <c r="DQ15" s="17"/>
      <c r="DR15" s="17"/>
      <c r="DS15" s="19"/>
      <c r="DU15" s="9" t="s">
        <v>14</v>
      </c>
      <c r="DV15" s="17"/>
      <c r="DW15" s="17"/>
      <c r="DX15" s="17"/>
      <c r="DY15" s="17"/>
      <c r="DZ15" s="17"/>
      <c r="EA15" s="17"/>
      <c r="EB15" s="19"/>
      <c r="ED15" s="9" t="s">
        <v>14</v>
      </c>
      <c r="EE15" s="17"/>
      <c r="EF15" s="17"/>
      <c r="EG15" s="17"/>
      <c r="EH15" s="17"/>
      <c r="EI15" s="17"/>
      <c r="EJ15" s="17"/>
      <c r="EK15" s="19"/>
      <c r="EM15" s="9" t="s">
        <v>14</v>
      </c>
      <c r="EN15" s="17"/>
      <c r="EO15" s="17"/>
      <c r="EP15" s="17"/>
      <c r="EQ15" s="17"/>
      <c r="ER15" s="17"/>
      <c r="ES15" s="17"/>
      <c r="ET15" s="19"/>
      <c r="EV15" s="9" t="s">
        <v>14</v>
      </c>
      <c r="EW15" s="17"/>
      <c r="EX15" s="17"/>
      <c r="EY15" s="17"/>
      <c r="EZ15" s="17"/>
      <c r="FA15" s="17"/>
      <c r="FB15" s="17"/>
      <c r="FC15" s="19"/>
      <c r="FE15" s="9" t="s">
        <v>14</v>
      </c>
      <c r="FF15" s="17"/>
      <c r="FG15" s="17"/>
      <c r="FH15" s="17"/>
      <c r="FI15" s="17"/>
      <c r="FJ15" s="17"/>
      <c r="FK15" s="17"/>
      <c r="FL15" s="19"/>
      <c r="FN15" s="25"/>
      <c r="FS15" s="25"/>
    </row>
    <row r="16" spans="1:178" x14ac:dyDescent="0.2">
      <c r="A16" s="40"/>
      <c r="I16"/>
      <c r="K16" s="40"/>
      <c r="S16"/>
      <c r="U16" s="40"/>
      <c r="AE16" s="40"/>
      <c r="AN16" s="40"/>
      <c r="AW16" s="40"/>
      <c r="BE16" s="40"/>
      <c r="BM16" s="40"/>
      <c r="BU16" s="40"/>
      <c r="CC16" s="40" t="s">
        <v>31</v>
      </c>
      <c r="FE16" s="39" t="s">
        <v>32</v>
      </c>
    </row>
    <row r="17" spans="1:79" hidden="1" x14ac:dyDescent="0.2">
      <c r="A17"/>
      <c r="B17" s="15">
        <f>ROUND(B5,2)+0.01</f>
        <v>98.25</v>
      </c>
      <c r="C17" s="15">
        <f t="shared" ref="C17:G17" si="67">ROUND(C5,2)</f>
        <v>15.32</v>
      </c>
      <c r="D17" s="15">
        <f t="shared" si="67"/>
        <v>23.37</v>
      </c>
      <c r="E17" s="15"/>
      <c r="F17" s="15">
        <f t="shared" ref="F17:J17" si="68">ROUND(F5,2)</f>
        <v>52.86</v>
      </c>
      <c r="G17" s="15">
        <f t="shared" si="68"/>
        <v>55.21</v>
      </c>
      <c r="H17" s="15"/>
      <c r="I17" s="15">
        <f>SUM(B17:G17)</f>
        <v>245.01000000000002</v>
      </c>
      <c r="K17"/>
      <c r="L17" s="15">
        <f>ROUND(L5,2)+0.01</f>
        <v>95.11</v>
      </c>
      <c r="M17" s="15">
        <f t="shared" ref="M17:Q17" si="69">ROUND(M5,2)</f>
        <v>15.21</v>
      </c>
      <c r="N17" s="15">
        <f t="shared" si="69"/>
        <v>20.22</v>
      </c>
      <c r="O17" s="15"/>
      <c r="P17" s="15">
        <f t="shared" si="69"/>
        <v>54</v>
      </c>
      <c r="Q17" s="15">
        <f t="shared" si="69"/>
        <v>41.49</v>
      </c>
      <c r="R17" s="15"/>
      <c r="S17" s="15">
        <f>SUM(L17:Q17)</f>
        <v>226.03</v>
      </c>
      <c r="V17" s="15">
        <f>ROUND(V5,2)+0.01</f>
        <v>86.93</v>
      </c>
      <c r="W17" s="15">
        <f t="shared" ref="W17:AA17" si="70">ROUND(W5,2)</f>
        <v>28.43</v>
      </c>
      <c r="X17" s="15">
        <f t="shared" si="70"/>
        <v>15.65</v>
      </c>
      <c r="Y17" s="15"/>
      <c r="Z17" s="15">
        <f t="shared" si="70"/>
        <v>47.99</v>
      </c>
      <c r="AA17" s="15">
        <f t="shared" si="70"/>
        <v>35.770000000000003</v>
      </c>
      <c r="AB17" s="15"/>
      <c r="AC17" s="15">
        <f>SUM(V17:AA17)</f>
        <v>214.77000000000004</v>
      </c>
      <c r="AF17" s="15">
        <f>ROUND(AF5,2)+0.01</f>
        <v>103.23</v>
      </c>
      <c r="AG17" s="15">
        <f t="shared" ref="AG17:AJ17" si="71">ROUND(AG5,2)</f>
        <v>30.51</v>
      </c>
      <c r="AH17" s="15">
        <f t="shared" si="71"/>
        <v>16.559999999999999</v>
      </c>
      <c r="AI17" s="15">
        <f t="shared" si="71"/>
        <v>64.53</v>
      </c>
      <c r="AJ17" s="15">
        <f t="shared" si="71"/>
        <v>41.61</v>
      </c>
      <c r="AK17" s="15"/>
      <c r="AL17" s="15">
        <f>SUM(AF17:AJ17)</f>
        <v>256.44</v>
      </c>
      <c r="AO17" s="15">
        <f>ROUND(AO5,2)+0.01</f>
        <v>92.03</v>
      </c>
      <c r="AP17" s="15">
        <f t="shared" ref="AP17:AS17" si="72">ROUND(AP5,2)</f>
        <v>34.17</v>
      </c>
      <c r="AQ17" s="15">
        <f t="shared" si="72"/>
        <v>15.79</v>
      </c>
      <c r="AR17" s="15">
        <f t="shared" si="72"/>
        <v>64.69</v>
      </c>
      <c r="AS17" s="15">
        <f t="shared" si="72"/>
        <v>43.64</v>
      </c>
      <c r="AT17" s="15"/>
      <c r="AU17" s="15">
        <f>SUM(AO17:AS17)</f>
        <v>250.32</v>
      </c>
      <c r="AX17" s="15">
        <f>ROUND(AX5,2)+0.01</f>
        <v>94.02000000000001</v>
      </c>
      <c r="AY17" s="15">
        <f t="shared" ref="AY17:BB17" si="73">ROUND(AY5,2)</f>
        <v>33.49</v>
      </c>
      <c r="AZ17" s="15">
        <f t="shared" si="73"/>
        <v>14.65</v>
      </c>
      <c r="BA17" s="15">
        <f t="shared" si="73"/>
        <v>64.7</v>
      </c>
      <c r="BB17" s="15">
        <f t="shared" si="73"/>
        <v>44.62</v>
      </c>
      <c r="BC17" s="15">
        <f>SUM(AX17:BB17)</f>
        <v>251.48000000000002</v>
      </c>
      <c r="BF17" s="15">
        <f>ROUND(BF5,2)+0.01</f>
        <v>88.51</v>
      </c>
      <c r="BG17" s="15">
        <f t="shared" ref="BG17:BJ17" si="74">ROUND(BG5,2)</f>
        <v>26.69</v>
      </c>
      <c r="BH17" s="15">
        <f t="shared" si="74"/>
        <v>11.67</v>
      </c>
      <c r="BI17" s="15">
        <f t="shared" si="74"/>
        <v>52.53</v>
      </c>
      <c r="BJ17" s="15">
        <f t="shared" si="74"/>
        <v>45.99</v>
      </c>
      <c r="BK17" s="15">
        <f>SUM(BF17:BJ17)</f>
        <v>225.39000000000001</v>
      </c>
      <c r="BN17" s="15">
        <f>ROUND(BN5,2)+0.01</f>
        <v>84.17</v>
      </c>
      <c r="BO17" s="15">
        <f t="shared" ref="BO17:BR17" si="75">ROUND(BO5,2)</f>
        <v>22.75</v>
      </c>
      <c r="BP17" s="15">
        <f t="shared" si="75"/>
        <v>8.5500000000000007</v>
      </c>
      <c r="BQ17" s="15">
        <f t="shared" si="75"/>
        <v>42.1</v>
      </c>
      <c r="BR17" s="15">
        <f t="shared" si="75"/>
        <v>21.37</v>
      </c>
      <c r="BS17" s="15">
        <f>SUM(BN17:BR17)</f>
        <v>178.94</v>
      </c>
      <c r="BV17" s="15">
        <f>ROUND(BV5,2)+0.01</f>
        <v>79.150000000000006</v>
      </c>
      <c r="BW17" s="15">
        <f t="shared" ref="BW17:BZ17" si="76">ROUND(BW5,2)</f>
        <v>21.09</v>
      </c>
      <c r="BX17" s="15">
        <f t="shared" si="76"/>
        <v>8</v>
      </c>
      <c r="BY17" s="15">
        <f t="shared" si="76"/>
        <v>44.17</v>
      </c>
      <c r="BZ17" s="15">
        <f t="shared" si="76"/>
        <v>16.96</v>
      </c>
      <c r="CA17" s="15">
        <f>SUM(BV17:BZ17)</f>
        <v>169.37000000000003</v>
      </c>
    </row>
    <row r="18" spans="1:79" hidden="1" x14ac:dyDescent="0.2">
      <c r="A18"/>
      <c r="B18" s="15"/>
      <c r="C18" s="15"/>
      <c r="D18" s="15"/>
      <c r="E18" s="15"/>
      <c r="F18" s="15"/>
      <c r="G18" s="15"/>
      <c r="H18" s="15"/>
      <c r="I18" s="15"/>
      <c r="K18"/>
      <c r="L18" s="15"/>
      <c r="M18" s="15"/>
      <c r="N18" s="15"/>
      <c r="O18" s="15"/>
      <c r="P18" s="15"/>
      <c r="Q18" s="15"/>
      <c r="R18" s="15"/>
      <c r="S18" s="15"/>
      <c r="V18" s="15"/>
      <c r="W18" s="15"/>
      <c r="X18" s="15"/>
      <c r="Y18" s="15"/>
      <c r="Z18" s="15"/>
      <c r="AA18" s="15"/>
      <c r="AB18" s="15"/>
      <c r="AC18" s="15"/>
      <c r="AF18" s="15"/>
      <c r="AG18" s="15"/>
      <c r="AH18" s="15"/>
      <c r="AI18" s="15"/>
      <c r="AJ18" s="15"/>
      <c r="AK18" s="15"/>
      <c r="AL18" s="15"/>
      <c r="AO18" s="15"/>
      <c r="AP18" s="15"/>
      <c r="AQ18" s="15"/>
      <c r="AR18" s="15"/>
      <c r="AS18" s="15"/>
      <c r="AT18" s="15"/>
      <c r="AU18" s="15"/>
      <c r="AX18" s="15"/>
      <c r="AY18" s="15"/>
      <c r="AZ18" s="15"/>
      <c r="BA18" s="15"/>
      <c r="BB18" s="15"/>
      <c r="BC18" s="15"/>
      <c r="BF18" s="15"/>
      <c r="BG18" s="15"/>
      <c r="BH18" s="15"/>
      <c r="BI18" s="15"/>
      <c r="BJ18" s="15"/>
      <c r="BK18" s="15"/>
      <c r="BN18" s="15"/>
      <c r="BO18" s="15"/>
      <c r="BP18" s="15"/>
      <c r="BQ18" s="15"/>
      <c r="BR18" s="15"/>
      <c r="BS18" s="15"/>
      <c r="BV18" s="15"/>
      <c r="BW18" s="15"/>
      <c r="BX18" s="15"/>
      <c r="BY18" s="15"/>
      <c r="BZ18" s="15"/>
      <c r="CA18" s="15"/>
    </row>
    <row r="19" spans="1:79" hidden="1" x14ac:dyDescent="0.2">
      <c r="A19"/>
      <c r="B19" s="15">
        <f>ROUND(B10,2)-0.01</f>
        <v>17.41</v>
      </c>
      <c r="C19" s="15">
        <f t="shared" ref="C19:D19" si="77">ROUND(C10,2)</f>
        <v>1.83</v>
      </c>
      <c r="D19" s="15">
        <f t="shared" si="77"/>
        <v>2.35</v>
      </c>
      <c r="E19" s="15"/>
      <c r="F19" s="15">
        <f>ROUND(F10,2)-0.01</f>
        <v>4.8900000000000006</v>
      </c>
      <c r="G19" s="15">
        <f t="shared" ref="G19" si="78">ROUND(G10,2)</f>
        <v>8.2799999999999994</v>
      </c>
      <c r="H19" s="15"/>
      <c r="I19" s="15">
        <f>SUM(B19:G19)</f>
        <v>34.760000000000005</v>
      </c>
      <c r="K19"/>
      <c r="L19" s="15">
        <f>ROUND(L10,2)-0.01</f>
        <v>17.419999999999998</v>
      </c>
      <c r="M19" s="15">
        <f t="shared" ref="M19:N19" si="79">ROUND(M10,2)</f>
        <v>1.91</v>
      </c>
      <c r="N19" s="15">
        <f t="shared" si="79"/>
        <v>2.4300000000000002</v>
      </c>
      <c r="O19" s="15"/>
      <c r="P19" s="15">
        <f>ROUND(P10,2)-0.01</f>
        <v>5.25</v>
      </c>
      <c r="Q19" s="15">
        <f t="shared" ref="Q19" si="80">ROUND(Q10,2)</f>
        <v>6.41</v>
      </c>
      <c r="R19" s="15"/>
      <c r="S19" s="15">
        <f>SUM(L19:Q19)</f>
        <v>33.42</v>
      </c>
      <c r="V19" s="15">
        <f>ROUND(V10,2)-0.01</f>
        <v>10.61</v>
      </c>
      <c r="W19" s="15">
        <f t="shared" ref="W19:X19" si="81">ROUND(W10,2)</f>
        <v>1.35</v>
      </c>
      <c r="X19" s="15">
        <f t="shared" si="81"/>
        <v>0.28000000000000003</v>
      </c>
      <c r="Y19" s="15"/>
      <c r="Z19" s="15">
        <f>ROUND(Z10,2)-0.01</f>
        <v>2.93</v>
      </c>
      <c r="AA19" s="15">
        <f t="shared" ref="AA19" si="82">ROUND(AA10,2)</f>
        <v>2.71</v>
      </c>
      <c r="AB19" s="15"/>
      <c r="AC19" s="15">
        <f>SUM(V19:AA19)</f>
        <v>17.88</v>
      </c>
      <c r="AF19" s="15">
        <f>ROUND(AF10,2)-0.01</f>
        <v>13.96</v>
      </c>
      <c r="AG19" s="15">
        <f t="shared" ref="AG19:AH19" si="83">ROUND(AG10,2)</f>
        <v>2.8</v>
      </c>
      <c r="AH19" s="15">
        <f t="shared" si="83"/>
        <v>1.06</v>
      </c>
      <c r="AI19" s="15">
        <f>ROUND(AI10,2)-0.01</f>
        <v>5.33</v>
      </c>
      <c r="AJ19" s="15">
        <f t="shared" ref="AJ19" si="84">ROUND(AJ10,2)</f>
        <v>2.6</v>
      </c>
      <c r="AK19" s="15"/>
      <c r="AL19" s="15">
        <f>SUM(AF19:AJ19)</f>
        <v>25.75</v>
      </c>
      <c r="AO19" s="15">
        <f>ROUND(AO10,2)-0.01</f>
        <v>11.73</v>
      </c>
      <c r="AP19" s="15">
        <f t="shared" ref="AP19:AQ19" si="85">ROUND(AP10,2)</f>
        <v>5.38</v>
      </c>
      <c r="AQ19" s="15">
        <f t="shared" si="85"/>
        <v>1.25</v>
      </c>
      <c r="AR19" s="15">
        <f>ROUND(AR10,2)-0.01</f>
        <v>5.71</v>
      </c>
      <c r="AS19" s="15">
        <f t="shared" ref="AS19" si="86">ROUND(AS10,2)</f>
        <v>4.8099999999999996</v>
      </c>
      <c r="AT19" s="15"/>
      <c r="AU19" s="15">
        <f>SUM(AO19:AS19)</f>
        <v>28.88</v>
      </c>
      <c r="AX19" s="15">
        <f>ROUND(AX10,2)-0.01</f>
        <v>10.51</v>
      </c>
      <c r="AY19" s="15">
        <f t="shared" ref="AY19:AZ19" si="87">ROUND(AY10,2)</f>
        <v>5.05</v>
      </c>
      <c r="AZ19" s="15">
        <f t="shared" si="87"/>
        <v>1.58</v>
      </c>
      <c r="BA19" s="15">
        <f>ROUND(BA10,2)-0.01</f>
        <v>7.78</v>
      </c>
      <c r="BB19" s="15">
        <f t="shared" ref="BB19" si="88">ROUND(BB10,2)</f>
        <v>2.71</v>
      </c>
      <c r="BC19" s="15">
        <f>SUM(AX19:BB19)</f>
        <v>27.630000000000003</v>
      </c>
      <c r="BF19" s="15">
        <f>ROUND(BF10,2)-0.01</f>
        <v>6.49</v>
      </c>
      <c r="BG19" s="15">
        <f t="shared" ref="BG19:BH19" si="89">ROUND(BG10,2)</f>
        <v>3.9</v>
      </c>
      <c r="BH19" s="15">
        <f t="shared" si="89"/>
        <v>1.1299999999999999</v>
      </c>
      <c r="BI19" s="15">
        <f>ROUND(BI10,2)-0.01</f>
        <v>5.82</v>
      </c>
      <c r="BJ19" s="15">
        <f t="shared" ref="BJ19" si="90">ROUND(BJ10,2)</f>
        <v>6.43</v>
      </c>
      <c r="BK19" s="15">
        <f>SUM(BF19:BJ19)</f>
        <v>23.77</v>
      </c>
      <c r="BN19" s="15">
        <f>ROUND(BN10,2)-0.01</f>
        <v>7.08</v>
      </c>
      <c r="BO19" s="15">
        <f t="shared" ref="BO19:BP19" si="91">ROUND(BO10,2)</f>
        <v>3.55</v>
      </c>
      <c r="BP19" s="15">
        <f t="shared" si="91"/>
        <v>1.03</v>
      </c>
      <c r="BQ19" s="15">
        <f>ROUND(BQ10,2)-0.01</f>
        <v>4.26</v>
      </c>
      <c r="BR19" s="15">
        <f t="shared" ref="BR19" si="92">ROUND(BR10,2)</f>
        <v>4.17</v>
      </c>
      <c r="BS19" s="15">
        <f>SUM(BN19:BR19)</f>
        <v>20.089999999999996</v>
      </c>
      <c r="BV19" s="15">
        <f>ROUND(BV10,2)-0.01</f>
        <v>7.9700000000000006</v>
      </c>
      <c r="BW19" s="15">
        <f t="shared" ref="BW19:BZ19" si="93">ROUND(BW10,2)</f>
        <v>2.75</v>
      </c>
      <c r="BX19" s="15">
        <f t="shared" si="93"/>
        <v>1.02</v>
      </c>
      <c r="BY19" s="15">
        <f>ROUND(BY10,2)-0.01</f>
        <v>5.01</v>
      </c>
      <c r="BZ19" s="15">
        <f t="shared" si="93"/>
        <v>0.39</v>
      </c>
      <c r="CA19" s="15">
        <f>SUM(BV19:BZ19)</f>
        <v>17.14</v>
      </c>
    </row>
    <row r="20" spans="1:79" ht="13.5" thickBot="1" x14ac:dyDescent="0.25">
      <c r="A20"/>
      <c r="I20"/>
      <c r="K20"/>
      <c r="S20"/>
    </row>
    <row r="21" spans="1:79" ht="60" x14ac:dyDescent="0.2">
      <c r="A21" s="48"/>
      <c r="B21" s="49" t="s">
        <v>49</v>
      </c>
      <c r="C21" s="49" t="s">
        <v>43</v>
      </c>
      <c r="D21" s="49" t="s">
        <v>51</v>
      </c>
      <c r="E21" s="49" t="s">
        <v>52</v>
      </c>
      <c r="F21" s="49" t="s">
        <v>50</v>
      </c>
      <c r="G21" s="2"/>
      <c r="H21" s="50" t="s">
        <v>42</v>
      </c>
      <c r="I21" s="3"/>
      <c r="K21" s="48"/>
      <c r="L21" s="49" t="s">
        <v>49</v>
      </c>
      <c r="M21" s="49" t="s">
        <v>43</v>
      </c>
      <c r="N21" s="49" t="s">
        <v>51</v>
      </c>
      <c r="O21" s="49" t="s">
        <v>52</v>
      </c>
      <c r="P21" s="49" t="s">
        <v>50</v>
      </c>
      <c r="Q21" s="2"/>
      <c r="R21" s="50" t="s">
        <v>42</v>
      </c>
      <c r="S21" s="3"/>
      <c r="U21" s="48"/>
      <c r="V21" s="49" t="s">
        <v>46</v>
      </c>
      <c r="W21" s="49" t="s">
        <v>43</v>
      </c>
      <c r="X21" s="49" t="s">
        <v>47</v>
      </c>
      <c r="Y21" s="49" t="s">
        <v>44</v>
      </c>
      <c r="Z21" s="49" t="s">
        <v>45</v>
      </c>
      <c r="AA21" s="2"/>
      <c r="AB21" s="50" t="s">
        <v>42</v>
      </c>
      <c r="AC21" s="3"/>
      <c r="AE21" s="48"/>
      <c r="AF21" s="49" t="s">
        <v>46</v>
      </c>
      <c r="AG21" s="49" t="s">
        <v>43</v>
      </c>
      <c r="AH21" s="49" t="s">
        <v>47</v>
      </c>
      <c r="AI21" s="49" t="s">
        <v>44</v>
      </c>
      <c r="AJ21" s="49" t="s">
        <v>45</v>
      </c>
      <c r="AK21" s="50" t="s">
        <v>42</v>
      </c>
      <c r="AL21" s="3"/>
    </row>
    <row r="22" spans="1:79" x14ac:dyDescent="0.2">
      <c r="U22" s="4"/>
      <c r="AC22" s="5"/>
      <c r="AE22" s="4"/>
      <c r="AL22" s="5"/>
    </row>
    <row r="23" spans="1:79" x14ac:dyDescent="0.2">
      <c r="A23" s="6" t="s">
        <v>36</v>
      </c>
      <c r="B23" s="51">
        <v>127200</v>
      </c>
      <c r="C23" s="51">
        <v>33900</v>
      </c>
      <c r="D23" s="51">
        <v>30900</v>
      </c>
      <c r="E23" s="51">
        <v>24500</v>
      </c>
      <c r="F23" s="51">
        <v>32800</v>
      </c>
      <c r="H23" s="52"/>
      <c r="I23" s="53">
        <f>SUM(B23:H23)</f>
        <v>249300</v>
      </c>
      <c r="K23" s="6" t="s">
        <v>36</v>
      </c>
      <c r="L23" s="51">
        <v>127200</v>
      </c>
      <c r="M23" s="51">
        <v>33900</v>
      </c>
      <c r="N23" s="51">
        <v>30900</v>
      </c>
      <c r="O23" s="51">
        <v>24500</v>
      </c>
      <c r="P23" s="51">
        <v>32800</v>
      </c>
      <c r="R23" s="52"/>
      <c r="S23" s="53">
        <f>SUM(L23:R23)</f>
        <v>249300</v>
      </c>
      <c r="U23" s="6" t="s">
        <v>36</v>
      </c>
      <c r="V23" s="51">
        <v>138292.91781835575</v>
      </c>
      <c r="W23" s="51">
        <v>28658.552173027485</v>
      </c>
      <c r="X23" s="51">
        <v>16930.750825027659</v>
      </c>
      <c r="Y23" s="51">
        <v>18097.030689749859</v>
      </c>
      <c r="Z23" s="51">
        <v>23410.048582608568</v>
      </c>
      <c r="AB23" s="52"/>
      <c r="AC23" s="53">
        <f>SUM(V23:AB23)</f>
        <v>225389.30008876935</v>
      </c>
      <c r="AE23" s="6" t="s">
        <v>36</v>
      </c>
      <c r="AF23" s="51">
        <v>165177.1103218568</v>
      </c>
      <c r="AG23" s="51">
        <v>25751.957718248283</v>
      </c>
      <c r="AH23" s="51">
        <v>18223.145653343188</v>
      </c>
      <c r="AI23" s="51">
        <v>19758.419327106982</v>
      </c>
      <c r="AJ23" s="51">
        <v>27524.309216141166</v>
      </c>
      <c r="AK23" s="51"/>
      <c r="AL23" s="62">
        <f>SUM(AF23:AK23)</f>
        <v>256434.94223669643</v>
      </c>
    </row>
    <row r="24" spans="1:79" x14ac:dyDescent="0.2">
      <c r="A24" s="6" t="s">
        <v>8</v>
      </c>
      <c r="B24" s="54">
        <f>+B23/$I$23</f>
        <v>0.51022864019253911</v>
      </c>
      <c r="C24" s="54">
        <f t="shared" ref="C24:F24" si="94">+C23/$I$23</f>
        <v>0.13598074608904934</v>
      </c>
      <c r="D24" s="54">
        <f t="shared" si="94"/>
        <v>0.12394705174488568</v>
      </c>
      <c r="E24" s="54">
        <f t="shared" si="94"/>
        <v>9.827517047733654E-2</v>
      </c>
      <c r="F24" s="54">
        <f t="shared" si="94"/>
        <v>0.13156839149618932</v>
      </c>
      <c r="H24" s="55"/>
      <c r="I24" s="56">
        <f>SUM(B24:H24)</f>
        <v>1</v>
      </c>
      <c r="K24" s="6" t="s">
        <v>8</v>
      </c>
      <c r="L24" s="54">
        <f>+L23/$S$23</f>
        <v>0.51022864019253911</v>
      </c>
      <c r="M24" s="54">
        <f t="shared" ref="M24:P24" si="95">+M23/$S$23</f>
        <v>0.13598074608904934</v>
      </c>
      <c r="N24" s="54">
        <f t="shared" si="95"/>
        <v>0.12394705174488568</v>
      </c>
      <c r="O24" s="54">
        <f t="shared" si="95"/>
        <v>9.827517047733654E-2</v>
      </c>
      <c r="P24" s="54">
        <f t="shared" si="95"/>
        <v>0.13156839149618932</v>
      </c>
      <c r="R24" s="55"/>
      <c r="S24" s="56">
        <f>+S23/$AC$23</f>
        <v>1.1060862245981218</v>
      </c>
      <c r="U24" s="6" t="s">
        <v>8</v>
      </c>
      <c r="V24" s="54">
        <f>+V23/$AC$23</f>
        <v>0.61357357143346747</v>
      </c>
      <c r="W24" s="54">
        <f>+W23/$AC$23</f>
        <v>0.12715134286206287</v>
      </c>
      <c r="X24" s="54">
        <f>+X23/$AC$23</f>
        <v>7.5117810909211311E-2</v>
      </c>
      <c r="Y24" s="54">
        <f>+Y23/$AC$23</f>
        <v>8.0292323915209643E-2</v>
      </c>
      <c r="Z24" s="54">
        <f>+Z23/$AC$23</f>
        <v>0.10386495088004863</v>
      </c>
      <c r="AB24" s="55"/>
      <c r="AC24" s="56">
        <f>+AC23/$AC$23</f>
        <v>1</v>
      </c>
      <c r="AE24" s="6" t="s">
        <v>8</v>
      </c>
      <c r="AF24" s="54">
        <f>+AF23/$AL$23</f>
        <v>0.64412871694136686</v>
      </c>
      <c r="AG24" s="54">
        <f t="shared" ref="AG24:AL24" si="96">+AG23/$AL$23</f>
        <v>0.10042296690783475</v>
      </c>
      <c r="AH24" s="54">
        <f t="shared" si="96"/>
        <v>7.1063426436334592E-2</v>
      </c>
      <c r="AI24" s="54">
        <f t="shared" si="96"/>
        <v>7.7050417368119128E-2</v>
      </c>
      <c r="AJ24" s="54">
        <f t="shared" si="96"/>
        <v>0.10733447234634459</v>
      </c>
      <c r="AK24" s="55"/>
      <c r="AL24" s="56">
        <f t="shared" si="96"/>
        <v>1</v>
      </c>
    </row>
    <row r="25" spans="1:79" ht="13.5" thickBot="1" x14ac:dyDescent="0.25">
      <c r="A25" s="57"/>
      <c r="B25" s="58">
        <f>+B23/L23-1</f>
        <v>0</v>
      </c>
      <c r="C25" s="58">
        <f t="shared" ref="C25" si="97">+C23/M23-1</f>
        <v>0</v>
      </c>
      <c r="D25" s="58">
        <f t="shared" ref="D25" si="98">+D23/N23-1</f>
        <v>0</v>
      </c>
      <c r="E25" s="58">
        <f>+E23/O23-1</f>
        <v>0</v>
      </c>
      <c r="F25" s="58">
        <f>+F23/P23-1</f>
        <v>0</v>
      </c>
      <c r="G25" s="59"/>
      <c r="H25" s="60"/>
      <c r="I25" s="61">
        <f t="shared" ref="I25" si="99">+I23/S23-1</f>
        <v>0</v>
      </c>
      <c r="K25" s="57"/>
      <c r="L25" s="58">
        <f>+L23/V23-1</f>
        <v>-8.0213202478857326E-2</v>
      </c>
      <c r="M25" s="58">
        <f t="shared" ref="M25" si="100">+M23/W23-1</f>
        <v>0.18289297363408319</v>
      </c>
      <c r="N25" s="58">
        <f t="shared" ref="N25" si="101">+N23/X23-1</f>
        <v>0.82508149339263115</v>
      </c>
      <c r="O25" s="58">
        <f>+O23/Y23-1</f>
        <v>0.35381325367795147</v>
      </c>
      <c r="P25" s="58">
        <f>+P23/Z23-1</f>
        <v>0.40110772877110867</v>
      </c>
      <c r="Q25" s="59"/>
      <c r="R25" s="60"/>
      <c r="S25" s="61">
        <f t="shared" ref="S25" si="102">+S23/AC23-1</f>
        <v>0.10608622459812178</v>
      </c>
      <c r="U25" s="57"/>
      <c r="V25" s="58">
        <f>+V23/AF23-1</f>
        <v>-0.162759794326924</v>
      </c>
      <c r="W25" s="58">
        <f>+W23/AG23-1</f>
        <v>0.112868873371889</v>
      </c>
      <c r="X25" s="58">
        <f>+X23/AH23-1</f>
        <v>-7.0920512457103069E-2</v>
      </c>
      <c r="Y25" s="58">
        <f>+Y23/AI23-1</f>
        <v>-8.4085098602894259E-2</v>
      </c>
      <c r="Z25" s="58">
        <f>+Z23/AJ23-1</f>
        <v>-0.14947734387171685</v>
      </c>
      <c r="AA25" s="59"/>
      <c r="AB25" s="60"/>
      <c r="AC25" s="61">
        <f t="shared" ref="AC25" si="103">+AC23/AL23-1</f>
        <v>-0.12106634874771127</v>
      </c>
      <c r="AE25" s="57"/>
      <c r="AF25" s="59"/>
      <c r="AG25" s="59"/>
      <c r="AH25" s="59"/>
      <c r="AI25" s="59"/>
      <c r="AJ25" s="59"/>
      <c r="AK25" s="59"/>
      <c r="AL25" s="63"/>
    </row>
    <row r="26" spans="1:79" ht="13.5" thickBot="1" x14ac:dyDescent="0.25">
      <c r="A26"/>
      <c r="I26"/>
      <c r="K26" t="s">
        <v>60</v>
      </c>
      <c r="S26"/>
    </row>
    <row r="27" spans="1:79" ht="13.5" hidden="1" thickBot="1" x14ac:dyDescent="0.25">
      <c r="A27" s="10" t="s">
        <v>10</v>
      </c>
      <c r="I27"/>
      <c r="K27" s="10" t="s">
        <v>10</v>
      </c>
      <c r="S27"/>
      <c r="U27" s="10" t="s">
        <v>10</v>
      </c>
      <c r="AE27" s="10" t="s">
        <v>10</v>
      </c>
    </row>
    <row r="28" spans="1:79" ht="13.5" hidden="1" thickBot="1" x14ac:dyDescent="0.25">
      <c r="A28" s="6" t="s">
        <v>11</v>
      </c>
      <c r="I28"/>
      <c r="K28" s="6" t="s">
        <v>11</v>
      </c>
      <c r="S28"/>
      <c r="U28" s="6" t="s">
        <v>11</v>
      </c>
      <c r="AE28" s="6" t="s">
        <v>11</v>
      </c>
    </row>
    <row r="29" spans="1:79" ht="13.5" hidden="1" thickBot="1" x14ac:dyDescent="0.25">
      <c r="A29" s="6" t="s">
        <v>12</v>
      </c>
      <c r="I29"/>
      <c r="K29" s="6" t="s">
        <v>12</v>
      </c>
      <c r="S29"/>
      <c r="U29" s="6" t="s">
        <v>12</v>
      </c>
      <c r="AE29" s="6" t="s">
        <v>12</v>
      </c>
    </row>
    <row r="30" spans="1:79" ht="13.5" hidden="1" thickBot="1" x14ac:dyDescent="0.25">
      <c r="A30" s="6" t="s">
        <v>8</v>
      </c>
      <c r="I30"/>
      <c r="K30" s="6" t="s">
        <v>8</v>
      </c>
      <c r="S30"/>
      <c r="U30" s="6" t="s">
        <v>8</v>
      </c>
      <c r="AE30" s="6" t="s">
        <v>8</v>
      </c>
    </row>
    <row r="31" spans="1:79" x14ac:dyDescent="0.2">
      <c r="A31" s="48"/>
      <c r="B31" s="2"/>
      <c r="C31" s="2"/>
      <c r="D31" s="2"/>
      <c r="E31" s="2"/>
      <c r="F31" s="2"/>
      <c r="G31" s="2"/>
      <c r="H31" s="2"/>
      <c r="I31" s="3"/>
      <c r="K31" s="48"/>
      <c r="L31" s="2"/>
      <c r="M31" s="2"/>
      <c r="N31" s="2"/>
      <c r="O31" s="2"/>
      <c r="P31" s="2"/>
      <c r="Q31" s="2"/>
      <c r="R31" s="2"/>
      <c r="S31" s="3"/>
      <c r="U31" s="64" t="s">
        <v>48</v>
      </c>
      <c r="V31" s="2"/>
      <c r="W31" s="2"/>
      <c r="X31" s="2"/>
      <c r="Y31" s="2"/>
      <c r="Z31" s="2"/>
      <c r="AA31" s="2"/>
      <c r="AB31" s="2"/>
      <c r="AC31" s="3"/>
    </row>
    <row r="32" spans="1:79" x14ac:dyDescent="0.2">
      <c r="E32" t="s">
        <v>55</v>
      </c>
      <c r="O32" t="s">
        <v>55</v>
      </c>
      <c r="U32" s="4"/>
      <c r="Y32" t="s">
        <v>55</v>
      </c>
      <c r="AC32" s="5"/>
    </row>
    <row r="33" spans="1:29" x14ac:dyDescent="0.2">
      <c r="A33" s="6" t="s">
        <v>36</v>
      </c>
      <c r="E33" s="15">
        <f>+E5+F5</f>
        <v>79.009</v>
      </c>
      <c r="K33" s="6" t="s">
        <v>36</v>
      </c>
      <c r="O33" s="15">
        <f>+O5+P5</f>
        <v>77.320999999999998</v>
      </c>
      <c r="U33" s="6" t="s">
        <v>36</v>
      </c>
      <c r="Y33" s="15">
        <f>+Y5+Z5</f>
        <v>58.622</v>
      </c>
      <c r="AC33" s="5"/>
    </row>
    <row r="34" spans="1:29" x14ac:dyDescent="0.2">
      <c r="A34" s="6" t="s">
        <v>8</v>
      </c>
      <c r="K34" s="6" t="s">
        <v>8</v>
      </c>
      <c r="U34" s="6" t="s">
        <v>8</v>
      </c>
      <c r="AC34" s="5"/>
    </row>
    <row r="35" spans="1:29" x14ac:dyDescent="0.2">
      <c r="A35" s="6" t="s">
        <v>36</v>
      </c>
      <c r="E35" s="65">
        <f>+E33/O33-1</f>
        <v>2.1831067885826672E-2</v>
      </c>
      <c r="K35" s="6" t="s">
        <v>36</v>
      </c>
      <c r="O35" s="65">
        <f>+O33/Y33-1</f>
        <v>0.31897581112892759</v>
      </c>
      <c r="U35" s="4"/>
      <c r="AC35" s="5"/>
    </row>
    <row r="36" spans="1:29" x14ac:dyDescent="0.2">
      <c r="A36" s="6" t="s">
        <v>9</v>
      </c>
      <c r="K36" s="6" t="s">
        <v>9</v>
      </c>
      <c r="U36" s="4"/>
      <c r="AC36" s="5"/>
    </row>
    <row r="37" spans="1:29" x14ac:dyDescent="0.2">
      <c r="A37" s="6" t="s">
        <v>57</v>
      </c>
      <c r="K37" s="6" t="s">
        <v>57</v>
      </c>
      <c r="U37" s="4"/>
      <c r="AC37" s="5"/>
    </row>
    <row r="38" spans="1:29" x14ac:dyDescent="0.2">
      <c r="A38" s="10" t="s">
        <v>10</v>
      </c>
      <c r="E38" s="15">
        <f>+E10+F10</f>
        <v>11.661</v>
      </c>
      <c r="K38" s="10" t="s">
        <v>10</v>
      </c>
      <c r="O38" s="15">
        <f>+O10+P10</f>
        <v>11.987</v>
      </c>
      <c r="U38" s="4"/>
      <c r="AC38" s="5"/>
    </row>
    <row r="39" spans="1:29" x14ac:dyDescent="0.2">
      <c r="A39" s="6" t="s">
        <v>11</v>
      </c>
      <c r="K39" s="6" t="s">
        <v>11</v>
      </c>
      <c r="U39" s="4"/>
      <c r="AC39" s="5"/>
    </row>
    <row r="40" spans="1:29" x14ac:dyDescent="0.2">
      <c r="A40" s="6" t="s">
        <v>12</v>
      </c>
      <c r="K40" s="6" t="s">
        <v>12</v>
      </c>
      <c r="U40" s="4"/>
      <c r="AC40" s="5"/>
    </row>
    <row r="41" spans="1:29" x14ac:dyDescent="0.2">
      <c r="A41" s="6" t="s">
        <v>8</v>
      </c>
      <c r="K41" s="6" t="s">
        <v>8</v>
      </c>
      <c r="U41" s="4"/>
      <c r="AC41" s="5"/>
    </row>
    <row r="42" spans="1:29" ht="26.25" thickBot="1" x14ac:dyDescent="0.25">
      <c r="A42" s="6" t="s">
        <v>58</v>
      </c>
      <c r="E42">
        <f>+E14+F14</f>
        <v>1035</v>
      </c>
      <c r="K42" s="6" t="s">
        <v>58</v>
      </c>
      <c r="O42">
        <f>+O14+P14</f>
        <v>1057</v>
      </c>
      <c r="U42" s="57"/>
      <c r="V42" s="59"/>
      <c r="W42" s="59"/>
      <c r="X42" s="59"/>
      <c r="Y42" s="59">
        <f>+Y14+Z14</f>
        <v>778</v>
      </c>
      <c r="Z42" s="59"/>
      <c r="AA42" s="59"/>
      <c r="AB42" s="59"/>
      <c r="AC42" s="63"/>
    </row>
    <row r="43" spans="1:29" ht="13.5" hidden="1" thickBot="1" x14ac:dyDescent="0.25">
      <c r="A43" s="9" t="s">
        <v>14</v>
      </c>
      <c r="K43" s="9" t="s">
        <v>14</v>
      </c>
    </row>
  </sheetData>
  <sortState xmlns:xlrd2="http://schemas.microsoft.com/office/spreadsheetml/2017/richdata2" ref="DS41:DT56">
    <sortCondition descending="1" ref="DS41:DS56"/>
  </sortState>
  <mergeCells count="78">
    <mergeCell ref="I14:I15"/>
    <mergeCell ref="B14:B15"/>
    <mergeCell ref="C14:C15"/>
    <mergeCell ref="D14:D15"/>
    <mergeCell ref="F14:F15"/>
    <mergeCell ref="G14:G15"/>
    <mergeCell ref="AA14:AA15"/>
    <mergeCell ref="AC14:AC15"/>
    <mergeCell ref="V14:V15"/>
    <mergeCell ref="W14:W15"/>
    <mergeCell ref="X14:X15"/>
    <mergeCell ref="Z14:Z15"/>
    <mergeCell ref="AS14:AS15"/>
    <mergeCell ref="AU14:AU15"/>
    <mergeCell ref="AO14:AO15"/>
    <mergeCell ref="AP14:AP15"/>
    <mergeCell ref="AQ14:AQ15"/>
    <mergeCell ref="AR14:AR15"/>
    <mergeCell ref="BJ14:BJ15"/>
    <mergeCell ref="BK14:BK15"/>
    <mergeCell ref="BF14:BF15"/>
    <mergeCell ref="BG14:BG15"/>
    <mergeCell ref="BH14:BH15"/>
    <mergeCell ref="BI14:BI15"/>
    <mergeCell ref="BZ14:BZ15"/>
    <mergeCell ref="CA14:CA15"/>
    <mergeCell ref="CH14:CH15"/>
    <mergeCell ref="CI14:CI15"/>
    <mergeCell ref="BN14:BN15"/>
    <mergeCell ref="BO14:BO15"/>
    <mergeCell ref="BP14:BP15"/>
    <mergeCell ref="BQ14:BQ15"/>
    <mergeCell ref="BR14:BR15"/>
    <mergeCell ref="BS14:BS15"/>
    <mergeCell ref="BV14:BV15"/>
    <mergeCell ref="BW14:BW15"/>
    <mergeCell ref="BX14:BX15"/>
    <mergeCell ref="BY14:BY15"/>
    <mergeCell ref="CD14:CD15"/>
    <mergeCell ref="CE14:CE15"/>
    <mergeCell ref="FV7:FV9"/>
    <mergeCell ref="FO7:FO9"/>
    <mergeCell ref="FP7:FP9"/>
    <mergeCell ref="FQ7:FQ9"/>
    <mergeCell ref="FT7:FT9"/>
    <mergeCell ref="FU7:FU9"/>
    <mergeCell ref="CF14:CF15"/>
    <mergeCell ref="CG14:CG15"/>
    <mergeCell ref="CY14:CY15"/>
    <mergeCell ref="CU14:CU15"/>
    <mergeCell ref="CL14:CL15"/>
    <mergeCell ref="CM14:CM15"/>
    <mergeCell ref="CN14:CN15"/>
    <mergeCell ref="CO14:CO15"/>
    <mergeCell ref="CP14:CP15"/>
    <mergeCell ref="CQ14:CQ15"/>
    <mergeCell ref="CR14:CR15"/>
    <mergeCell ref="CV14:CV15"/>
    <mergeCell ref="CW14:CW15"/>
    <mergeCell ref="CX14:CX15"/>
    <mergeCell ref="BB14:BB15"/>
    <mergeCell ref="BC14:BC15"/>
    <mergeCell ref="AX14:AX15"/>
    <mergeCell ref="AY14:AY15"/>
    <mergeCell ref="AZ14:AZ15"/>
    <mergeCell ref="BA14:BA15"/>
    <mergeCell ref="AJ14:AJ15"/>
    <mergeCell ref="AL14:AL15"/>
    <mergeCell ref="AF14:AF15"/>
    <mergeCell ref="AG14:AG15"/>
    <mergeCell ref="AH14:AH15"/>
    <mergeCell ref="AI14:AI15"/>
    <mergeCell ref="Q14:Q15"/>
    <mergeCell ref="S14:S15"/>
    <mergeCell ref="L14:L15"/>
    <mergeCell ref="M14:M15"/>
    <mergeCell ref="N14:N15"/>
    <mergeCell ref="P14:P15"/>
  </mergeCells>
  <phoneticPr fontId="1" type="noConversion"/>
  <printOptions horizontalCentered="1" verticalCentered="1"/>
  <pageMargins left="0.23622047244094491" right="0.31496062992125984" top="0.74803149606299213" bottom="0.74803149606299213" header="0.31496062992125984" footer="0.31496062992125984"/>
  <pageSetup paperSize="9" scale="124" orientation="landscape" r:id="rId1"/>
  <headerFooter alignWithMargins="0"/>
  <colBreaks count="18" manualBreakCount="18">
    <brk id="19" max="24" man="1"/>
    <brk id="29" max="24" man="1"/>
    <brk id="39" max="24" man="1"/>
    <brk id="48" max="24" man="1"/>
    <brk id="56" max="24" man="1"/>
    <brk id="64" max="24" man="1"/>
    <brk id="72" max="24" man="1"/>
    <brk id="80" max="24" man="1"/>
    <brk id="88" max="24" man="1"/>
    <brk id="97" max="24" man="1"/>
    <brk id="106" max="24" man="1"/>
    <brk id="115" max="24" man="1"/>
    <brk id="124" max="24" man="1"/>
    <brk id="133" max="24" man="1"/>
    <brk id="142" max="24" man="1"/>
    <brk id="151" max="24" man="1"/>
    <brk id="160" max="24" man="1"/>
    <brk id="168" max="1048575" man="1"/>
  </colBreaks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Years financial data</vt:lpstr>
      <vt:lpstr>'Years financial data'!Print_Area</vt:lpstr>
    </vt:vector>
  </TitlesOfParts>
  <Company>Investis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gabriele.rimoldi</dc:creator>
  <cp:lastModifiedBy>Andy Blackstone</cp:lastModifiedBy>
  <cp:lastPrinted>2015-03-17T11:35:20Z</cp:lastPrinted>
  <dcterms:created xsi:type="dcterms:W3CDTF">2010-11-03T14:11:53Z</dcterms:created>
  <dcterms:modified xsi:type="dcterms:W3CDTF">2023-04-18T13:03:39Z</dcterms:modified>
</cp:coreProperties>
</file>